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en4you-my.sharepoint.com/personal/rihards_zakrepskis_gren_com/Documents/Documents/Jaunie pieslegumi 2/ES caurules/2024/Iepirkuma dokumenti/"/>
    </mc:Choice>
  </mc:AlternateContent>
  <xr:revisionPtr revIDLastSave="1750" documentId="11_0B7E6B76F609FE4DB00667311680A570A2489E89" xr6:coauthVersionLast="47" xr6:coauthVersionMax="47" xr10:uidLastSave="{D1CFDAF5-61F4-4EB3-84B5-1B87D7B98B63}"/>
  <bookViews>
    <workbookView xWindow="28680" yWindow="-120" windowWidth="38640" windowHeight="21120" xr2:uid="{00000000-000D-0000-FFFF-FFFF00000000}"/>
  </bookViews>
  <sheets>
    <sheet name="DH" sheetId="14" r:id="rId1"/>
  </sheets>
  <externalReferences>
    <externalReference r:id="rId2"/>
  </externalReferences>
  <definedNames>
    <definedName name="da">[1]Koef!$G$7</definedName>
    <definedName name="daa">[1]Koef!$H$7</definedName>
    <definedName name="daaa">[1]Koef!$I$7</definedName>
    <definedName name="dir">[1]Koef!$C$18</definedName>
    <definedName name="_xlnm.Print_Area" localSheetId="0">DH!$B$1:$J$101</definedName>
    <definedName name="_xlnm.Print_Titles" localSheetId="0">DH!$8:$9</definedName>
    <definedName name="fio">[1]Koef!$C$20</definedName>
    <definedName name="fm">[1]Koef!#REF!</definedName>
    <definedName name="kkk">[1]Koef!$D$4</definedName>
    <definedName name="mat">[1]Koef!$D$3</definedName>
    <definedName name="pp">[1]Koef!$D$9</definedName>
    <definedName name="pup">[1]Koef!$C$19</definedName>
    <definedName name="vv">[1]Koef!$D$8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4" l="1"/>
  <c r="F96" i="14"/>
  <c r="F89" i="14" l="1"/>
  <c r="I70" i="14"/>
  <c r="H63" i="14" l="1"/>
  <c r="F63" i="14" s="1"/>
  <c r="G70" i="14" l="1"/>
  <c r="H40" i="14"/>
  <c r="I15" i="14"/>
  <c r="I14" i="14"/>
  <c r="I13" i="14"/>
  <c r="I12" i="14"/>
  <c r="F77" i="14"/>
  <c r="F78" i="14"/>
  <c r="H68" i="14"/>
  <c r="F80" i="14"/>
  <c r="F76" i="14" l="1"/>
  <c r="I59" i="14"/>
  <c r="F59" i="14" s="1"/>
  <c r="I67" i="14"/>
  <c r="F67" i="14" s="1"/>
  <c r="I66" i="14"/>
  <c r="F66" i="14" s="1"/>
  <c r="I62" i="14"/>
  <c r="F62" i="14" s="1"/>
  <c r="I61" i="14"/>
  <c r="F61" i="14" s="1"/>
  <c r="I58" i="14"/>
  <c r="F58" i="14" s="1"/>
  <c r="F73" i="14"/>
  <c r="F74" i="14"/>
  <c r="F70" i="14"/>
  <c r="F45" i="14"/>
  <c r="I44" i="14"/>
  <c r="F44" i="14" s="1"/>
  <c r="F38" i="14"/>
  <c r="I37" i="14"/>
  <c r="F35" i="14"/>
  <c r="F32" i="14"/>
  <c r="I26" i="14"/>
  <c r="F26" i="14" s="1"/>
  <c r="F21" i="14"/>
  <c r="F22" i="14"/>
  <c r="F23" i="14"/>
  <c r="F24" i="14"/>
  <c r="F27" i="14"/>
  <c r="F28" i="14"/>
  <c r="F29" i="14"/>
  <c r="F31" i="14"/>
  <c r="F33" i="14"/>
  <c r="F34" i="14"/>
  <c r="F30" i="14"/>
  <c r="F36" i="14"/>
  <c r="F39" i="14"/>
  <c r="F41" i="14"/>
  <c r="F43" i="14"/>
  <c r="H15" i="14"/>
  <c r="H13" i="14"/>
  <c r="H12" i="14"/>
  <c r="H57" i="14"/>
  <c r="F57" i="14" s="1"/>
  <c r="F40" i="14" l="1"/>
  <c r="H18" i="14"/>
  <c r="F18" i="14" s="1"/>
  <c r="F50" i="14" l="1"/>
  <c r="F51" i="14"/>
  <c r="F52" i="14"/>
  <c r="F53" i="14"/>
  <c r="F72" i="14"/>
  <c r="F81" i="14"/>
  <c r="F84" i="14" s="1"/>
  <c r="F85" i="14"/>
  <c r="F92" i="14"/>
  <c r="F88" i="14" l="1"/>
  <c r="F87" i="14"/>
  <c r="F86" i="14"/>
  <c r="F94" i="14"/>
  <c r="F93" i="14"/>
  <c r="F91" i="14"/>
  <c r="F90" i="14"/>
  <c r="F82" i="14"/>
  <c r="F83" i="14"/>
  <c r="G64" i="14"/>
  <c r="G42" i="14"/>
  <c r="F42" i="14" s="1"/>
  <c r="G25" i="14"/>
  <c r="F25" i="14" s="1"/>
  <c r="G19" i="14"/>
  <c r="F19" i="14" s="1"/>
  <c r="G15" i="14"/>
  <c r="F15" i="14" s="1"/>
  <c r="G14" i="14"/>
  <c r="F14" i="14" s="1"/>
  <c r="G13" i="14"/>
  <c r="F13" i="14" s="1"/>
  <c r="G12" i="14"/>
  <c r="F12" i="14" s="1"/>
  <c r="F64" i="14" l="1"/>
  <c r="G69" i="14"/>
  <c r="F69" i="14" s="1"/>
  <c r="F68" i="14"/>
  <c r="F37" i="14" l="1"/>
  <c r="I20" i="14"/>
  <c r="F20" i="14" s="1"/>
  <c r="I17" i="14"/>
  <c r="F17" i="14" s="1"/>
  <c r="H48" i="14"/>
  <c r="I48" i="14" l="1"/>
  <c r="I46" i="14"/>
  <c r="I47" i="14" s="1"/>
  <c r="I49" i="14" s="1"/>
  <c r="H46" i="14"/>
  <c r="H47" i="14" s="1"/>
  <c r="H49" i="14" s="1"/>
  <c r="G46" i="14" l="1"/>
  <c r="F46" i="14" s="1"/>
  <c r="F11" i="14"/>
  <c r="G47" i="14" l="1"/>
  <c r="F47" i="14" s="1"/>
  <c r="G48" i="14"/>
  <c r="F48" i="14" s="1"/>
  <c r="G49" i="14" l="1"/>
  <c r="F49" i="14" s="1"/>
</calcChain>
</file>

<file path=xl/sharedStrings.xml><?xml version="1.0" encoding="utf-8"?>
<sst xmlns="http://schemas.openxmlformats.org/spreadsheetml/2006/main" count="185" uniqueCount="111">
  <si>
    <t>Nr.p. k.</t>
  </si>
  <si>
    <t>Kods</t>
  </si>
  <si>
    <t>Būvdarba nosaukums</t>
  </si>
  <si>
    <t>Mērvienība</t>
  </si>
  <si>
    <t>Daudzums</t>
  </si>
  <si>
    <t>kmpl.</t>
  </si>
  <si>
    <t>Zemes rakšana (t.sk.tranšeju sienu stiprināšana un aizbēršana blietējot), ieskaitot izbrīvētās grunts promvešanu līdz atkrītuma poligonam un nepieciešamības gadījumā gruntsūdens līmeņa pazemināšana</t>
  </si>
  <si>
    <r>
      <t>m</t>
    </r>
    <r>
      <rPr>
        <vertAlign val="superscript"/>
        <sz val="8"/>
        <rFont val="Arial"/>
        <family val="2"/>
        <charset val="186"/>
      </rPr>
      <t>3</t>
    </r>
  </si>
  <si>
    <t>Smilts apbēruma ierīkošanu ap cauruļvadu</t>
  </si>
  <si>
    <r>
      <t xml:space="preserve">Tranšeju aizbēršana ar </t>
    </r>
    <r>
      <rPr>
        <b/>
        <i/>
        <sz val="8"/>
        <rFont val="Arial"/>
        <family val="2"/>
        <charset val="186"/>
      </rPr>
      <t>smilti</t>
    </r>
    <r>
      <rPr>
        <sz val="8"/>
        <rFont val="Arial"/>
        <family val="2"/>
        <charset val="186"/>
      </rPr>
      <t xml:space="preserve"> bez māla un akmeņu piejaukuma ar esksvatoru ar sekojošu blietēšanu pa kārtām 0,20m un planēšana ar roku darbu</t>
    </r>
  </si>
  <si>
    <t>m</t>
  </si>
  <si>
    <t>gab.</t>
  </si>
  <si>
    <r>
      <t>m</t>
    </r>
    <r>
      <rPr>
        <vertAlign val="superscript"/>
        <sz val="8"/>
        <rFont val="Arial"/>
        <family val="2"/>
        <charset val="186"/>
      </rPr>
      <t>3</t>
    </r>
    <r>
      <rPr>
        <sz val="11"/>
        <color theme="1"/>
        <rFont val="Calibri"/>
        <family val="2"/>
        <charset val="186"/>
        <scheme val="minor"/>
      </rPr>
      <t/>
    </r>
  </si>
  <si>
    <r>
      <t>m</t>
    </r>
    <r>
      <rPr>
        <vertAlign val="superscript"/>
        <sz val="8"/>
        <rFont val="Arial"/>
        <family val="2"/>
      </rPr>
      <t>2</t>
    </r>
  </si>
  <si>
    <r>
      <rPr>
        <b/>
        <sz val="9"/>
        <color indexed="8"/>
        <rFont val="Arial"/>
        <family val="2"/>
      </rPr>
      <t>Būves nosaukums</t>
    </r>
    <r>
      <rPr>
        <sz val="9"/>
        <color indexed="8"/>
        <rFont val="Arial"/>
        <family val="2"/>
      </rPr>
      <t xml:space="preserve">:  </t>
    </r>
    <r>
      <rPr>
        <sz val="9"/>
        <rFont val="Arial"/>
        <family val="2"/>
      </rPr>
      <t>I.grupas</t>
    </r>
    <r>
      <rPr>
        <sz val="9"/>
        <color indexed="8"/>
        <rFont val="Arial"/>
        <family val="2"/>
      </rPr>
      <t xml:space="preserve"> inženierbūves būvniecība</t>
    </r>
  </si>
  <si>
    <t>Brīdinājuma lentes montāža</t>
  </si>
  <si>
    <t>Avārijas signalizācija sistēmas savienošana, pārbaude un palaišana</t>
  </si>
  <si>
    <t>vietas</t>
  </si>
  <si>
    <t>I. Zemes darbi</t>
  </si>
  <si>
    <t>Būvdarbiem nepieciešamas atļaujas saņemšana, būvlaukuma sagatavošana, būvobjekta nodošana ekspluatācija (t.sk.izpilduzmērijums)</t>
  </si>
  <si>
    <t>II. Cauruļvadu sistēmas montāža</t>
  </si>
  <si>
    <t>tn.</t>
  </si>
  <si>
    <t>Aviācijas 8D</t>
  </si>
  <si>
    <t>Garozas 45</t>
  </si>
  <si>
    <t>Kameņu 2</t>
  </si>
  <si>
    <t>#42</t>
  </si>
  <si>
    <t>#1</t>
  </si>
  <si>
    <t>#8</t>
  </si>
  <si>
    <r>
      <t xml:space="preserve">Tranšeju aizbēršana ar </t>
    </r>
    <r>
      <rPr>
        <b/>
        <sz val="8"/>
        <rFont val="Arial"/>
        <family val="2"/>
      </rPr>
      <t>grunti</t>
    </r>
    <r>
      <rPr>
        <sz val="8"/>
        <rFont val="Arial"/>
        <family val="2"/>
        <charset val="186"/>
      </rPr>
      <t xml:space="preserve"> bez māla un akmeņu piejaukuma ar esksvatoru ar sekojošu blietēšanu pa kārtām 0,20m un planēšana ar roku darbu</t>
    </r>
  </si>
  <si>
    <r>
      <t xml:space="preserve">Izolēti cauruļvadu </t>
    </r>
    <r>
      <rPr>
        <b/>
        <sz val="8"/>
        <rFont val="Arial"/>
        <family val="2"/>
      </rPr>
      <t xml:space="preserve">DN65/180 </t>
    </r>
    <r>
      <rPr>
        <sz val="8"/>
        <rFont val="Arial"/>
        <family val="2"/>
      </rPr>
      <t>montāža tranšējā</t>
    </r>
  </si>
  <si>
    <r>
      <t xml:space="preserve">Termonosēdošā savienojumu uzmava </t>
    </r>
    <r>
      <rPr>
        <b/>
        <sz val="8"/>
        <rFont val="Arial"/>
        <family val="2"/>
      </rPr>
      <t xml:space="preserve">DN65/180 </t>
    </r>
    <r>
      <rPr>
        <sz val="8"/>
        <rFont val="Arial"/>
        <family val="2"/>
      </rPr>
      <t>montāža</t>
    </r>
  </si>
  <si>
    <r>
      <t xml:space="preserve">Rūpnieciski izolēto vārstu </t>
    </r>
    <r>
      <rPr>
        <b/>
        <sz val="8"/>
        <rFont val="Arial"/>
        <family val="2"/>
      </rPr>
      <t xml:space="preserve">DN65/180 </t>
    </r>
    <r>
      <rPr>
        <sz val="8"/>
        <rFont val="Arial"/>
        <family val="2"/>
      </rPr>
      <t>montāža</t>
    </r>
  </si>
  <si>
    <r>
      <t xml:space="preserve">Montēt iemetināmie lodveida krānu </t>
    </r>
    <r>
      <rPr>
        <b/>
        <sz val="8"/>
        <rFont val="Arial"/>
        <family val="2"/>
      </rPr>
      <t>DN32</t>
    </r>
  </si>
  <si>
    <r>
      <t xml:space="preserve">Montēt iemetināmie lodveida krānu </t>
    </r>
    <r>
      <rPr>
        <b/>
        <sz val="8"/>
        <rFont val="Arial"/>
        <family val="2"/>
      </rPr>
      <t xml:space="preserve">DN15 </t>
    </r>
    <r>
      <rPr>
        <sz val="8"/>
        <rFont val="Arial"/>
        <family val="2"/>
      </rPr>
      <t>(atgaisotājs)</t>
    </r>
  </si>
  <si>
    <r>
      <t xml:space="preserve">Termonosēdošā savienojumu uzmava </t>
    </r>
    <r>
      <rPr>
        <b/>
        <sz val="8"/>
        <rFont val="Arial"/>
        <family val="2"/>
      </rPr>
      <t xml:space="preserve">DN150/250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</si>
  <si>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DN150/250-DN65/180</t>
    </r>
  </si>
  <si>
    <t>Grants seguma izjaukšana un atjaunošana</t>
  </si>
  <si>
    <t>dolomīta šķembas fr.0/32 (b=10cm)</t>
  </si>
  <si>
    <r>
      <t>m</t>
    </r>
    <r>
      <rPr>
        <vertAlign val="superscript"/>
        <sz val="8"/>
        <rFont val="Arial"/>
        <family val="2"/>
      </rPr>
      <t>3</t>
    </r>
  </si>
  <si>
    <t>dolomīta šķembas fr.0/45 (b=20cm)</t>
  </si>
  <si>
    <t>Zālāja atjaunošana</t>
  </si>
  <si>
    <t>melnzeme (b=15cm)</t>
  </si>
  <si>
    <t>zālaja sēklas, 35 gr/m2</t>
  </si>
  <si>
    <t>kg.</t>
  </si>
  <si>
    <t>Žoga konstrukcijas nojaukšana un atjaunošana (konstrukciju piecizēt uz vietas)</t>
  </si>
  <si>
    <t>asfaltbetons AC11 surf (b=4cm)</t>
  </si>
  <si>
    <t>asfaltbetons AC22 surf (b=6cm)</t>
  </si>
  <si>
    <t>dolomīta šķembas fr.0/45 (b=30cm)</t>
  </si>
  <si>
    <t>Bruģakmens seguma izjaukšana un atjaunošana</t>
  </si>
  <si>
    <t>dolomīta šķembas fr.0/8 (b=4cm)</t>
  </si>
  <si>
    <t>dolomīta šķembas fr.0/45 (b=16cm)</t>
  </si>
  <si>
    <r>
      <t xml:space="preserve">betona bruģakmens (b=6cm), </t>
    </r>
    <r>
      <rPr>
        <b/>
        <sz val="8"/>
        <rFont val="Arial"/>
        <family val="2"/>
      </rPr>
      <t>atjaunot 30%</t>
    </r>
  </si>
  <si>
    <r>
      <rPr>
        <b/>
        <sz val="9"/>
        <rFont val="Arial"/>
        <family val="2"/>
      </rPr>
      <t>Pasūtītājs</t>
    </r>
    <r>
      <rPr>
        <sz val="9"/>
        <rFont val="Arial"/>
        <family val="2"/>
      </rPr>
      <t xml:space="preserve">:  </t>
    </r>
    <r>
      <rPr>
        <b/>
        <sz val="9"/>
        <rFont val="Arial"/>
        <family val="2"/>
      </rPr>
      <t>SIA ″Gren Jelgava″</t>
    </r>
    <r>
      <rPr>
        <sz val="9"/>
        <rFont val="Arial"/>
        <family val="2"/>
      </rPr>
      <t>, vienotais reģistrācijas Nr.5000354231</t>
    </r>
  </si>
  <si>
    <r>
      <t xml:space="preserve">Izolēti cauruļvadu </t>
    </r>
    <r>
      <rPr>
        <b/>
        <sz val="8"/>
        <rFont val="Arial"/>
        <family val="2"/>
      </rPr>
      <t xml:space="preserve">DN32/140 </t>
    </r>
    <r>
      <rPr>
        <sz val="8"/>
        <rFont val="Arial"/>
        <family val="2"/>
      </rPr>
      <t>montāža tranšējā</t>
    </r>
  </si>
  <si>
    <r>
      <t xml:space="preserve">Termonosēdošā savienojumu uzmava </t>
    </r>
    <r>
      <rPr>
        <b/>
        <sz val="8"/>
        <rFont val="Arial"/>
        <family val="2"/>
      </rPr>
      <t>DN32/140</t>
    </r>
    <r>
      <rPr>
        <sz val="8"/>
        <rFont val="Arial"/>
        <family val="2"/>
        <charset val="186"/>
      </rPr>
      <t xml:space="preserve"> montāža</t>
    </r>
  </si>
  <si>
    <r>
      <rPr>
        <b/>
        <sz val="9"/>
        <color indexed="8"/>
        <rFont val="Arial"/>
        <family val="2"/>
      </rPr>
      <t>Projekta nosaukums</t>
    </r>
    <r>
      <rPr>
        <sz val="9"/>
        <color indexed="8"/>
        <rFont val="Arial"/>
        <family val="2"/>
      </rPr>
      <t>: Efektivitātes paaugstināšana centralizētajā siltumapgādes sistēmā, Jelgavā</t>
    </r>
  </si>
  <si>
    <t>BŪVDARBU APJOMU SARAKSTS</t>
  </si>
  <si>
    <r>
      <t xml:space="preserve">Izolēti cauruļvadu </t>
    </r>
    <r>
      <rPr>
        <b/>
        <sz val="8"/>
        <rFont val="Arial"/>
        <family val="2"/>
      </rPr>
      <t xml:space="preserve">DN100/250 </t>
    </r>
    <r>
      <rPr>
        <sz val="8"/>
        <rFont val="Arial"/>
        <family val="2"/>
      </rPr>
      <t>montāža tranšējā</t>
    </r>
  </si>
  <si>
    <r>
      <t xml:space="preserve">Termonosēdošā savienojumu uzmava </t>
    </r>
    <r>
      <rPr>
        <b/>
        <sz val="8"/>
        <rFont val="Arial"/>
        <family val="2"/>
      </rPr>
      <t xml:space="preserve">DN100/250 </t>
    </r>
    <r>
      <rPr>
        <sz val="8"/>
        <rFont val="Arial"/>
        <family val="2"/>
      </rPr>
      <t>montāža</t>
    </r>
  </si>
  <si>
    <r>
      <t xml:space="preserve">Rūpnieciski izolēto vārstu </t>
    </r>
    <r>
      <rPr>
        <b/>
        <sz val="8"/>
        <rFont val="Arial"/>
        <family val="2"/>
      </rPr>
      <t xml:space="preserve">DN32/140 </t>
    </r>
    <r>
      <rPr>
        <sz val="8"/>
        <rFont val="Arial"/>
        <family val="2"/>
      </rPr>
      <t>montāža</t>
    </r>
  </si>
  <si>
    <t>Cauruļvadu metināto savienojumu testēšana (radiografiska-0%, ultraskaņas-100%; vizuālā- 100% no kopēja savienojuma skaita)</t>
  </si>
  <si>
    <t>Cauruļvadu metināto savienojumu testēšana (hidrauliska- 100% no kopēja savienojuma skaita) un cauruļvadu skalošana</t>
  </si>
  <si>
    <r>
      <t xml:space="preserve">Izolēti cauruļvadu </t>
    </r>
    <r>
      <rPr>
        <b/>
        <sz val="8"/>
        <rFont val="Arial"/>
        <family val="2"/>
      </rPr>
      <t xml:space="preserve">DN200/400 </t>
    </r>
    <r>
      <rPr>
        <sz val="8"/>
        <rFont val="Arial"/>
        <family val="2"/>
      </rPr>
      <t>montāža tranšējā</t>
    </r>
  </si>
  <si>
    <r>
      <t xml:space="preserve">Rūpnieciski izolēto vārstu </t>
    </r>
    <r>
      <rPr>
        <b/>
        <sz val="8"/>
        <rFont val="Arial"/>
        <family val="2"/>
      </rPr>
      <t xml:space="preserve">DN200/400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</si>
  <si>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DN300/450-DN200/400-DN200/400</t>
    </r>
  </si>
  <si>
    <r>
      <t xml:space="preserve">Termonosēdošā savienojumu uzmava </t>
    </r>
    <r>
      <rPr>
        <b/>
        <sz val="8"/>
        <rFont val="Arial"/>
        <family val="2"/>
      </rPr>
      <t xml:space="preserve">DN200/400 </t>
    </r>
    <r>
      <rPr>
        <sz val="8"/>
        <rFont val="Arial"/>
        <family val="2"/>
      </rPr>
      <t>montāža</t>
    </r>
  </si>
  <si>
    <r>
      <t xml:space="preserve">Termonosēdošā savienojumu uzmava </t>
    </r>
    <r>
      <rPr>
        <b/>
        <sz val="8"/>
        <rFont val="Arial"/>
        <family val="2"/>
      </rPr>
      <t xml:space="preserve">DN300/450 </t>
    </r>
    <r>
      <rPr>
        <sz val="8"/>
        <rFont val="Arial"/>
        <family val="2"/>
      </rPr>
      <t>montāža</t>
    </r>
  </si>
  <si>
    <t>Piezīmes</t>
  </si>
  <si>
    <t xml:space="preserve">Sagatavoja: </t>
  </si>
  <si>
    <r>
      <rPr>
        <b/>
        <sz val="9"/>
        <color indexed="8"/>
        <rFont val="Arial"/>
        <family val="2"/>
      </rPr>
      <t>Objekts:</t>
    </r>
    <r>
      <rPr>
        <sz val="9"/>
        <color indexed="8"/>
        <rFont val="Arial"/>
        <family val="2"/>
      </rPr>
      <t xml:space="preserve"> Virszemes un pazemes siltumtrases pārbūve / rekonstrukcija / optimizācija </t>
    </r>
    <r>
      <rPr>
        <b/>
        <sz val="9"/>
        <color rgb="FF000000"/>
        <rFont val="Arial"/>
        <family val="2"/>
      </rPr>
      <t>(2.daļa)</t>
    </r>
  </si>
  <si>
    <r>
      <t xml:space="preserve">Termonosēdošā savienojumu uzmava </t>
    </r>
    <r>
      <rPr>
        <b/>
        <sz val="8"/>
        <rFont val="Arial"/>
        <family val="2"/>
      </rPr>
      <t>DN40/140</t>
    </r>
    <r>
      <rPr>
        <sz val="8"/>
        <rFont val="Arial"/>
        <family val="2"/>
        <charset val="186"/>
      </rPr>
      <t xml:space="preserve"> montāža</t>
    </r>
  </si>
  <si>
    <t>SIA "Gren Jelgava" inženiere J.Grohovska</t>
  </si>
  <si>
    <r>
      <t xml:space="preserve">Montēt iemetināmie lodveida krānu </t>
    </r>
    <r>
      <rPr>
        <b/>
        <sz val="8"/>
        <rFont val="Arial"/>
        <family val="2"/>
      </rPr>
      <t>DN40</t>
    </r>
  </si>
  <si>
    <r>
      <t xml:space="preserve">T-veida gabalu montāža </t>
    </r>
    <r>
      <rPr>
        <b/>
        <sz val="8"/>
        <rFont val="Arial"/>
        <family val="2"/>
      </rPr>
      <t>DN40/140-DN65/180-DN40/140</t>
    </r>
  </si>
  <si>
    <r>
      <t xml:space="preserve">Rūpnieciski izolēto līkumu </t>
    </r>
    <r>
      <rPr>
        <b/>
        <sz val="8"/>
        <rFont val="Arial"/>
        <family val="2"/>
      </rPr>
      <t>DN100/250-65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</si>
  <si>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DN65/180-90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</si>
  <si>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t>kmp.</t>
  </si>
  <si>
    <r>
      <t xml:space="preserve">Izolētas pārejas </t>
    </r>
    <r>
      <rPr>
        <b/>
        <sz val="8"/>
        <rFont val="Arial"/>
        <family val="2"/>
      </rPr>
      <t xml:space="preserve">DN150/250-DN100/250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</si>
  <si>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DN200/400-90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</si>
  <si>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DN200/400-55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</si>
  <si>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DN200/400-50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</si>
  <si>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DN32/140-90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</si>
  <si>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DN200/400-DN32/140</t>
    </r>
  </si>
  <si>
    <r>
      <t xml:space="preserve">T-veida gabalu montāža </t>
    </r>
    <r>
      <rPr>
        <b/>
        <sz val="8"/>
        <rFont val="Arial"/>
        <family val="2"/>
      </rPr>
      <t>DN32/140-DN32/140</t>
    </r>
  </si>
  <si>
    <t>Demontēt cauruļvadus un cauruļvadu sastāvdaļas (t.sk.demontēto siltumtrašu cauruļvadus, cauruļvadu sastāvdaļus un metāla saturošos elementus demontāža un nogādāšana Pasūtītāja noradītā vietā katlu mājas Ganību ielā 71 teritorijā)</t>
  </si>
  <si>
    <t xml:space="preserve">Demontēt rūpnieciski izolētus cauruļvadus (t.sk. cauruļvadu sagriešana gabalos līdz 8-10 m, aizviešana Pasūtītāja noradītā vietā katlu mājas Ganību ielā 71 teritorijā) </t>
  </si>
  <si>
    <t>DN300/450</t>
  </si>
  <si>
    <t>DN200/315</t>
  </si>
  <si>
    <t>DN200</t>
  </si>
  <si>
    <t>DN300</t>
  </si>
  <si>
    <t>IV. Labiekārtošanas darbi</t>
  </si>
  <si>
    <t>III. Demontāžas darbi</t>
  </si>
  <si>
    <t>III. Celtniecības darbi</t>
  </si>
  <si>
    <r>
      <t xml:space="preserve">Cauruļvadu pieslēgums ēkas sistēmai </t>
    </r>
    <r>
      <rPr>
        <b/>
        <sz val="8"/>
        <rFont val="Arial"/>
        <family val="2"/>
      </rPr>
      <t>DN40</t>
    </r>
    <r>
      <rPr>
        <sz val="8"/>
        <rFont val="Arial"/>
        <family val="2"/>
      </rPr>
      <t xml:space="preserve"> (t.sk.posmā izbūvē ap 15 m līdz ISP, posma PAROC AluCoatT b=50 mm siltumizolācijas čaulas montāža)</t>
    </r>
  </si>
  <si>
    <t>DN32/125</t>
  </si>
  <si>
    <t>Noslēgvārsta kapes uzstādīšana (zālāja zonā)</t>
  </si>
  <si>
    <t>Noslēgvārsta kapes uzstādīšana (braucama daļā)</t>
  </si>
  <si>
    <t>Asfalta seguma izjaukšana un atjaunošana (iebrauktuve/pagalms)</t>
  </si>
  <si>
    <t>Ielu apmaļu nojaukšana un atjaunošana   (tipu precizēt uz vietas)</t>
  </si>
  <si>
    <t>DN150</t>
  </si>
  <si>
    <t>Siltumizolācijas demontāža, savakšana konteineros un nodošana poligona</t>
  </si>
  <si>
    <t>Šķiroti būvniecības atkritumi savakšana konteineros un nodošana poligona</t>
  </si>
  <si>
    <r>
      <t xml:space="preserve">DN150 </t>
    </r>
    <r>
      <rPr>
        <sz val="8"/>
        <rFont val="Arial"/>
        <family val="2"/>
      </rPr>
      <t>(virszemes posms, H līdz 6m)</t>
    </r>
  </si>
  <si>
    <t>Siltumtrases galu tamponešana vai aizmētināšana</t>
  </si>
  <si>
    <r>
      <t xml:space="preserve">Termonosēdošā uzmava-pāreja </t>
    </r>
    <r>
      <rPr>
        <b/>
        <sz val="8"/>
        <rFont val="Arial"/>
        <family val="2"/>
      </rPr>
      <t>DN100/250-225</t>
    </r>
    <r>
      <rPr>
        <sz val="8"/>
        <rFont val="Arial"/>
        <family val="2"/>
        <charset val="186"/>
      </rPr>
      <t xml:space="preserve"> montāža</t>
    </r>
  </si>
  <si>
    <r>
      <t xml:space="preserve">Termonosēdošā uzmava-pāreja </t>
    </r>
    <r>
      <rPr>
        <b/>
        <sz val="8"/>
        <rFont val="Arial"/>
        <family val="2"/>
      </rPr>
      <t xml:space="preserve">DN200/400-315 </t>
    </r>
    <r>
      <rPr>
        <sz val="8"/>
        <rFont val="Arial"/>
        <family val="2"/>
      </rPr>
      <t>montāža</t>
    </r>
  </si>
  <si>
    <r>
      <t xml:space="preserve">Termonosēdošā uzmava-pāreja </t>
    </r>
    <r>
      <rPr>
        <b/>
        <sz val="8"/>
        <rFont val="Arial"/>
        <family val="2"/>
      </rPr>
      <t>DN32/140-125</t>
    </r>
    <r>
      <rPr>
        <sz val="8"/>
        <rFont val="Arial"/>
        <family val="2"/>
        <charset val="186"/>
      </rPr>
      <t xml:space="preserve"> montāža</t>
    </r>
  </si>
  <si>
    <t>Esošo koku likvidēšana, t.sk.celmu izrakšana</t>
  </si>
  <si>
    <t>Esošo krūmu likvidēšana, t.sk.celmu izrakšana</t>
  </si>
  <si>
    <t>Piebūves nojaukšana 2,44x5,67 m, h=3,6 m</t>
  </si>
  <si>
    <t>3.pielikums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</si>
</sst>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-* #,##0.0_-;\-* #,##0.0_-;_-* &quot;-&quot;??_-;_-@_-"/>
    <numFmt numFmtId="168" formatCode="[$-426]General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  <charset val="186"/>
    </font>
    <font>
      <sz val="8"/>
      <name val="Arial"/>
      <family val="2"/>
    </font>
    <font>
      <b/>
      <sz val="8"/>
      <color indexed="16"/>
      <name val="Arial"/>
      <family val="2"/>
      <charset val="186"/>
    </font>
    <font>
      <sz val="10"/>
      <name val="Helv"/>
    </font>
    <font>
      <sz val="9"/>
      <color indexed="8"/>
      <name val="Calibri"/>
      <family val="2"/>
      <charset val="186"/>
    </font>
    <font>
      <vertAlign val="superscript"/>
      <sz val="8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10"/>
      <name val="Arial"/>
      <family val="2"/>
      <charset val="186"/>
    </font>
    <font>
      <b/>
      <sz val="8"/>
      <name val="Arial"/>
      <family val="2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color theme="0"/>
      <name val="Arial"/>
      <family val="2"/>
      <charset val="186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6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9"/>
      <color rgb="FF000000"/>
      <name val="Calibri"/>
      <family val="2"/>
      <charset val="186"/>
    </font>
    <font>
      <sz val="8"/>
      <name val="Calibri"/>
      <family val="2"/>
      <charset val="186"/>
      <scheme val="minor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9" fillId="2" borderId="0" applyNumberFormat="0" applyBorder="0" applyAlignment="0" applyProtection="0"/>
    <xf numFmtId="0" fontId="2" fillId="0" borderId="0"/>
    <xf numFmtId="0" fontId="20" fillId="0" borderId="0"/>
    <xf numFmtId="0" fontId="1" fillId="0" borderId="0"/>
    <xf numFmtId="0" fontId="2" fillId="0" borderId="0"/>
    <xf numFmtId="0" fontId="8" fillId="0" borderId="0"/>
    <xf numFmtId="0" fontId="25" fillId="0" borderId="0"/>
    <xf numFmtId="168" fontId="26" fillId="0" borderId="0" applyBorder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2" fillId="0" borderId="0"/>
  </cellStyleXfs>
  <cellXfs count="69">
    <xf numFmtId="0" fontId="0" fillId="0" borderId="0" xfId="0"/>
    <xf numFmtId="0" fontId="3" fillId="3" borderId="0" xfId="1" applyFont="1" applyFill="1"/>
    <xf numFmtId="0" fontId="3" fillId="0" borderId="0" xfId="1" applyFont="1"/>
    <xf numFmtId="0" fontId="4" fillId="0" borderId="0" xfId="1" applyFont="1"/>
    <xf numFmtId="0" fontId="5" fillId="3" borderId="0" xfId="1" applyFont="1" applyFill="1" applyAlignment="1">
      <alignment horizontal="center"/>
    </xf>
    <xf numFmtId="0" fontId="4" fillId="4" borderId="1" xfId="1" applyFont="1" applyFill="1" applyBorder="1" applyAlignment="1">
      <alignment horizontal="left" vertical="center" indent="2"/>
    </xf>
    <xf numFmtId="0" fontId="10" fillId="3" borderId="0" xfId="1" applyFont="1" applyFill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66" fontId="3" fillId="0" borderId="1" xfId="3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10" fillId="3" borderId="0" xfId="1" applyNumberFormat="1" applyFont="1" applyFill="1" applyAlignment="1">
      <alignment vertical="top" wrapText="1"/>
    </xf>
    <xf numFmtId="0" fontId="14" fillId="3" borderId="0" xfId="1" applyFont="1" applyFill="1" applyAlignment="1">
      <alignment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center" wrapText="1"/>
    </xf>
    <xf numFmtId="166" fontId="15" fillId="4" borderId="1" xfId="1" applyNumberFormat="1" applyFont="1" applyFill="1" applyBorder="1" applyAlignment="1">
      <alignment horizontal="center" vertical="center" wrapText="1"/>
    </xf>
    <xf numFmtId="165" fontId="14" fillId="3" borderId="0" xfId="1" applyNumberFormat="1" applyFont="1" applyFill="1" applyAlignment="1">
      <alignment vertical="top" wrapText="1"/>
    </xf>
    <xf numFmtId="0" fontId="3" fillId="3" borderId="1" xfId="1" applyFont="1" applyFill="1" applyBorder="1" applyAlignment="1">
      <alignment horizontal="center" vertical="top" wrapText="1"/>
    </xf>
    <xf numFmtId="0" fontId="17" fillId="0" borderId="1" xfId="1" applyFont="1" applyBorder="1" applyAlignment="1">
      <alignment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vertical="top" wrapText="1"/>
    </xf>
    <xf numFmtId="0" fontId="3" fillId="3" borderId="0" xfId="1" applyFont="1" applyFill="1" applyAlignment="1">
      <alignment vertical="top" wrapText="1"/>
    </xf>
    <xf numFmtId="167" fontId="3" fillId="3" borderId="0" xfId="1" applyNumberFormat="1" applyFont="1" applyFill="1"/>
    <xf numFmtId="0" fontId="21" fillId="5" borderId="1" xfId="1" applyFont="1" applyFill="1" applyBorder="1" applyAlignment="1">
      <alignment horizontal="center" vertical="center" wrapText="1"/>
    </xf>
    <xf numFmtId="0" fontId="23" fillId="5" borderId="0" xfId="1" applyFont="1" applyFill="1" applyAlignment="1">
      <alignment vertical="top" wrapText="1"/>
    </xf>
    <xf numFmtId="0" fontId="9" fillId="5" borderId="1" xfId="10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vertical="top" wrapText="1"/>
    </xf>
    <xf numFmtId="0" fontId="4" fillId="6" borderId="1" xfId="1" applyFont="1" applyFill="1" applyBorder="1" applyAlignment="1">
      <alignment horizontal="right" vertical="top" wrapText="1"/>
    </xf>
    <xf numFmtId="43" fontId="3" fillId="6" borderId="1" xfId="1" applyNumberFormat="1" applyFont="1" applyFill="1" applyBorder="1" applyAlignment="1">
      <alignment vertical="top" wrapText="1"/>
    </xf>
    <xf numFmtId="0" fontId="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21" fillId="0" borderId="0" xfId="6" applyFont="1"/>
    <xf numFmtId="0" fontId="22" fillId="0" borderId="0" xfId="6" applyFont="1" applyAlignment="1">
      <alignment vertical="center"/>
    </xf>
    <xf numFmtId="0" fontId="22" fillId="0" borderId="0" xfId="6" applyFont="1"/>
    <xf numFmtId="0" fontId="21" fillId="0" borderId="0" xfId="6" applyFont="1" applyAlignment="1">
      <alignment vertical="center"/>
    </xf>
    <xf numFmtId="0" fontId="21" fillId="0" borderId="0" xfId="6" applyFont="1" applyAlignment="1">
      <alignment wrapText="1"/>
    </xf>
    <xf numFmtId="0" fontId="9" fillId="0" borderId="1" xfId="17" applyFont="1" applyBorder="1" applyAlignment="1">
      <alignment horizontal="left" vertical="top" wrapText="1"/>
    </xf>
    <xf numFmtId="0" fontId="10" fillId="3" borderId="0" xfId="6" applyFont="1" applyFill="1" applyAlignment="1">
      <alignment vertical="top" wrapText="1"/>
    </xf>
    <xf numFmtId="0" fontId="3" fillId="0" borderId="1" xfId="6" applyFont="1" applyBorder="1" applyAlignment="1">
      <alignment horizontal="center" vertical="top" wrapText="1"/>
    </xf>
    <xf numFmtId="0" fontId="9" fillId="0" borderId="1" xfId="17" applyFont="1" applyBorder="1" applyAlignment="1">
      <alignment horizontal="center" vertical="center" wrapText="1"/>
    </xf>
    <xf numFmtId="166" fontId="9" fillId="0" borderId="1" xfId="18" applyNumberFormat="1" applyFont="1" applyFill="1" applyBorder="1" applyAlignment="1">
      <alignment horizontal="center" vertical="center" wrapText="1"/>
    </xf>
    <xf numFmtId="166" fontId="9" fillId="0" borderId="1" xfId="18" applyNumberFormat="1" applyFont="1" applyFill="1" applyBorder="1" applyAlignment="1">
      <alignment horizontal="center" vertical="top" wrapText="1"/>
    </xf>
    <xf numFmtId="0" fontId="3" fillId="0" borderId="1" xfId="6" applyFont="1" applyBorder="1" applyAlignment="1">
      <alignment horizontal="left" vertical="top" wrapText="1"/>
    </xf>
    <xf numFmtId="0" fontId="3" fillId="0" borderId="1" xfId="11" applyFont="1" applyBorder="1" applyAlignment="1">
      <alignment horizontal="left" vertical="top" wrapText="1" indent="3"/>
    </xf>
    <xf numFmtId="0" fontId="9" fillId="0" borderId="1" xfId="5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 indent="2"/>
    </xf>
    <xf numFmtId="0" fontId="9" fillId="0" borderId="1" xfId="6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8" fillId="0" borderId="0" xfId="6" applyFont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66" fontId="3" fillId="0" borderId="1" xfId="3" applyNumberFormat="1" applyFont="1" applyFill="1" applyBorder="1" applyAlignment="1">
      <alignment horizontal="center" vertical="top" wrapText="1"/>
    </xf>
    <xf numFmtId="0" fontId="29" fillId="0" borderId="0" xfId="0" applyFont="1" applyAlignment="1">
      <alignment horizontal="right"/>
    </xf>
    <xf numFmtId="0" fontId="4" fillId="6" borderId="1" xfId="1" applyFont="1" applyFill="1" applyBorder="1" applyAlignment="1">
      <alignment horizontal="center" vertical="center" textRotation="90" wrapText="1"/>
    </xf>
    <xf numFmtId="0" fontId="4" fillId="6" borderId="1" xfId="1" applyFont="1" applyFill="1" applyBorder="1" applyAlignment="1">
      <alignment horizontal="center" vertical="center" wrapText="1"/>
    </xf>
    <xf numFmtId="167" fontId="3" fillId="0" borderId="1" xfId="3" applyNumberFormat="1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left" vertical="top" wrapText="1"/>
    </xf>
    <xf numFmtId="0" fontId="16" fillId="0" borderId="1" xfId="5" applyFont="1" applyBorder="1" applyAlignment="1">
      <alignment horizontal="left" vertical="center" wrapText="1" indent="2"/>
    </xf>
    <xf numFmtId="0" fontId="10" fillId="3" borderId="1" xfId="1" applyFont="1" applyFill="1" applyBorder="1" applyAlignment="1">
      <alignment vertical="top" wrapText="1"/>
    </xf>
    <xf numFmtId="0" fontId="10" fillId="3" borderId="1" xfId="6" applyFont="1" applyFill="1" applyBorder="1" applyAlignment="1">
      <alignment vertical="top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textRotation="90"/>
    </xf>
    <xf numFmtId="0" fontId="4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textRotation="90" wrapText="1"/>
    </xf>
    <xf numFmtId="0" fontId="3" fillId="6" borderId="1" xfId="1" applyFont="1" applyFill="1" applyBorder="1" applyAlignment="1">
      <alignment horizontal="center" vertical="center" textRotation="90" wrapText="1"/>
    </xf>
  </cellXfs>
  <cellStyles count="21">
    <cellStyle name="Accent1 6" xfId="7" xr:uid="{00000000-0005-0000-0000-000000000000}"/>
    <cellStyle name="Komats 2" xfId="3" xr:uid="{00000000-0005-0000-0000-000001000000}"/>
    <cellStyle name="Komats 2 2" xfId="18" xr:uid="{00000000-0005-0000-0000-000002000000}"/>
    <cellStyle name="Komats 2 3" xfId="16" xr:uid="{00000000-0005-0000-0000-000003000000}"/>
    <cellStyle name="Normal 2" xfId="2" xr:uid="{00000000-0005-0000-0000-000005000000}"/>
    <cellStyle name="Normal 2 2" xfId="12" xr:uid="{00000000-0005-0000-0000-000006000000}"/>
    <cellStyle name="Normal 2 3" xfId="14" xr:uid="{00000000-0005-0000-0000-000007000000}"/>
    <cellStyle name="Normal 2 5" xfId="5" xr:uid="{00000000-0005-0000-0000-000008000000}"/>
    <cellStyle name="Normal 20" xfId="15" xr:uid="{00000000-0005-0000-0000-000009000000}"/>
    <cellStyle name="Normal 5 2 2" xfId="9" xr:uid="{00000000-0005-0000-0000-00000A000000}"/>
    <cellStyle name="Normal 5 3" xfId="8" xr:uid="{00000000-0005-0000-0000-00000B000000}"/>
    <cellStyle name="Normal_P-ST-06-16 SPECIF" xfId="4" xr:uid="{00000000-0005-0000-0000-00000D000000}"/>
    <cellStyle name="Parastais 2" xfId="20" xr:uid="{33E9DDCE-11F5-4AA2-97D4-4884CE4BDBE8}"/>
    <cellStyle name="Parasts" xfId="0" builtinId="0"/>
    <cellStyle name="Parasts 2" xfId="1" xr:uid="{00000000-0005-0000-0000-00000E000000}"/>
    <cellStyle name="Parasts 2 2" xfId="6" xr:uid="{00000000-0005-0000-0000-00000F000000}"/>
    <cellStyle name="Parasts 2 2 2" xfId="19" xr:uid="{00000000-0005-0000-0000-000010000000}"/>
    <cellStyle name="Parasts 2 3" xfId="17" xr:uid="{00000000-0005-0000-0000-000011000000}"/>
    <cellStyle name="Parasts 3" xfId="11" xr:uid="{00000000-0005-0000-0000-000012000000}"/>
    <cellStyle name="Parasts 4" xfId="13" xr:uid="{00000000-0005-0000-0000-000013000000}"/>
    <cellStyle name="Parasts 5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224342</xdr:colOff>
      <xdr:row>55</xdr:row>
      <xdr:rowOff>2266</xdr:rowOff>
    </xdr:from>
    <xdr:to>
      <xdr:col>16</xdr:col>
      <xdr:colOff>93395</xdr:colOff>
      <xdr:row>63</xdr:row>
      <xdr:rowOff>113736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88C61419-01C6-9018-D840-B4CC6E111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199" y="10681152"/>
          <a:ext cx="3216410" cy="1945713"/>
        </a:xfrm>
        <a:prstGeom prst="rect">
          <a:avLst/>
        </a:prstGeom>
      </xdr:spPr>
    </xdr:pic>
    <xdr:clientData/>
  </xdr:twoCellAnchor>
  <xdr:twoCellAnchor editAs="oneCell">
    <xdr:from>
      <xdr:col>16</xdr:col>
      <xdr:colOff>70838</xdr:colOff>
      <xdr:row>50</xdr:row>
      <xdr:rowOff>43544</xdr:rowOff>
    </xdr:from>
    <xdr:to>
      <xdr:col>19</xdr:col>
      <xdr:colOff>304950</xdr:colOff>
      <xdr:row>62</xdr:row>
      <xdr:rowOff>83168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70ACF05A-1AB1-49B2-BEFC-CCA0EF04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8052" y="10020301"/>
          <a:ext cx="2242526" cy="243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Projekti/TP-15-06%20Sarmas4/Piedavajums%20Loksirs%20Sarmas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gums1-buvdarbi"/>
      <sheetName val="Koef"/>
      <sheetName val="K 1+2"/>
      <sheetName val="1-1"/>
      <sheetName val="izpilde"/>
      <sheetName val="Ligums2-konteineri"/>
    </sheetNames>
    <sheetDataSet>
      <sheetData sheetId="0"/>
      <sheetData sheetId="1">
        <row r="3">
          <cell r="D3">
            <v>1.1000000000000001</v>
          </cell>
        </row>
        <row r="4">
          <cell r="D4">
            <v>1.1000000000000001</v>
          </cell>
        </row>
        <row r="7">
          <cell r="G7">
            <v>4.9800000000000004</v>
          </cell>
          <cell r="H7">
            <v>5.69</v>
          </cell>
          <cell r="I7">
            <v>6.9</v>
          </cell>
        </row>
        <row r="8">
          <cell r="D8">
            <v>4.4999999999999998E-2</v>
          </cell>
        </row>
        <row r="9">
          <cell r="D9">
            <v>0.1</v>
          </cell>
        </row>
        <row r="18">
          <cell r="C18" t="str">
            <v>50-3931</v>
          </cell>
        </row>
        <row r="19">
          <cell r="C19" t="str">
            <v>2015.gada ____.___________</v>
          </cell>
        </row>
        <row r="20">
          <cell r="C20" t="str">
            <v>Sergejs Kļimitenko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107"/>
  <sheetViews>
    <sheetView showGridLines="0" tabSelected="1" zoomScale="175" zoomScaleNormal="175" workbookViewId="0">
      <selection activeCell="J2" sqref="J2"/>
    </sheetView>
  </sheetViews>
  <sheetFormatPr defaultColWidth="9.54296875" defaultRowHeight="10" outlineLevelCol="1" x14ac:dyDescent="0.2"/>
  <cols>
    <col min="1" max="1" width="7.08984375" style="1" customWidth="1"/>
    <col min="2" max="2" width="4.54296875" style="1" customWidth="1"/>
    <col min="3" max="3" width="7.54296875" style="1" customWidth="1"/>
    <col min="4" max="4" width="40.453125" style="1" customWidth="1"/>
    <col min="5" max="5" width="7.453125" style="1" customWidth="1"/>
    <col min="6" max="6" width="7.1796875" style="1" customWidth="1"/>
    <col min="7" max="9" width="7.7265625" style="1" hidden="1" customWidth="1" outlineLevel="1"/>
    <col min="10" max="10" width="12" style="1" customWidth="1" collapsed="1"/>
    <col min="11" max="11" width="6.453125" style="1" customWidth="1"/>
    <col min="12" max="16" width="9.54296875" style="1"/>
    <col min="17" max="17" width="9.54296875" style="1" collapsed="1"/>
    <col min="18" max="21" width="9.54296875" style="1"/>
    <col min="22" max="23" width="9.54296875" style="1" hidden="1" customWidth="1"/>
    <col min="24" max="24" width="9.54296875" style="1" collapsed="1"/>
    <col min="25" max="16384" width="9.54296875" style="1"/>
  </cols>
  <sheetData>
    <row r="1" spans="2:22" ht="11.5" x14ac:dyDescent="0.25">
      <c r="J1" s="55" t="s">
        <v>110</v>
      </c>
    </row>
    <row r="2" spans="2:22" ht="16" customHeight="1" x14ac:dyDescent="0.25">
      <c r="B2" s="33"/>
      <c r="C2" s="34"/>
      <c r="D2" s="51" t="s">
        <v>56</v>
      </c>
      <c r="F2" s="34"/>
      <c r="G2" s="34"/>
      <c r="H2" s="34"/>
      <c r="I2" s="34"/>
      <c r="J2" s="34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2:22" s="2" customFormat="1" ht="15" customHeight="1" x14ac:dyDescent="0.25">
      <c r="B3" s="32" t="s">
        <v>52</v>
      </c>
      <c r="C3" s="36"/>
      <c r="D3" s="36"/>
      <c r="E3" s="36"/>
      <c r="F3" s="36"/>
      <c r="G3" s="36"/>
      <c r="H3" s="36"/>
      <c r="I3" s="36"/>
      <c r="J3" s="36"/>
      <c r="K3" s="37"/>
      <c r="L3" s="37"/>
      <c r="M3" s="37"/>
      <c r="N3" s="33"/>
      <c r="O3" s="33"/>
      <c r="P3" s="33"/>
      <c r="Q3" s="33"/>
      <c r="R3" s="33"/>
      <c r="S3" s="33"/>
      <c r="T3" s="33"/>
      <c r="U3" s="33"/>
      <c r="V3" s="33"/>
    </row>
    <row r="4" spans="2:22" s="2" customFormat="1" ht="15" customHeight="1" x14ac:dyDescent="0.25">
      <c r="B4" s="31" t="s">
        <v>55</v>
      </c>
      <c r="C4" s="36"/>
      <c r="D4" s="36"/>
      <c r="E4" s="36"/>
      <c r="F4" s="36"/>
      <c r="G4" s="36"/>
      <c r="H4" s="36"/>
      <c r="I4" s="36"/>
      <c r="J4" s="36"/>
      <c r="K4" s="37"/>
      <c r="L4" s="37"/>
      <c r="M4" s="37"/>
      <c r="N4" s="33"/>
      <c r="O4" s="33"/>
      <c r="P4" s="33"/>
      <c r="Q4" s="33"/>
      <c r="R4" s="33"/>
      <c r="S4" s="33"/>
      <c r="T4" s="33"/>
      <c r="U4" s="33"/>
      <c r="V4" s="33"/>
    </row>
    <row r="5" spans="2:22" s="2" customFormat="1" ht="15" customHeight="1" x14ac:dyDescent="0.25">
      <c r="B5" s="31" t="s">
        <v>69</v>
      </c>
      <c r="C5" s="36"/>
      <c r="D5" s="36"/>
      <c r="E5" s="36"/>
      <c r="F5" s="36"/>
      <c r="G5" s="36"/>
      <c r="H5" s="36"/>
      <c r="I5" s="36"/>
      <c r="J5" s="36"/>
      <c r="K5" s="37"/>
      <c r="L5" s="37"/>
      <c r="M5" s="37"/>
      <c r="N5" s="33"/>
      <c r="O5" s="33"/>
      <c r="P5" s="33"/>
      <c r="Q5" s="33"/>
      <c r="R5" s="33"/>
      <c r="S5" s="33"/>
      <c r="T5" s="33"/>
      <c r="U5" s="33"/>
      <c r="V5" s="33"/>
    </row>
    <row r="6" spans="2:22" s="2" customFormat="1" ht="15" customHeight="1" x14ac:dyDescent="0.25">
      <c r="B6" s="32" t="s">
        <v>14</v>
      </c>
      <c r="C6" s="36"/>
      <c r="D6" s="36"/>
      <c r="E6" s="36"/>
      <c r="F6" s="36"/>
      <c r="G6" s="36"/>
      <c r="H6" s="36"/>
      <c r="I6" s="36"/>
      <c r="J6" s="36"/>
      <c r="K6" s="37"/>
      <c r="L6" s="37"/>
      <c r="M6" s="37"/>
      <c r="N6" s="33"/>
      <c r="O6" s="33"/>
      <c r="P6" s="33"/>
      <c r="Q6" s="33"/>
      <c r="R6" s="33"/>
      <c r="S6" s="33"/>
      <c r="T6" s="33"/>
      <c r="U6" s="33"/>
      <c r="V6" s="33"/>
    </row>
    <row r="7" spans="2:22" ht="7.5" customHeight="1" x14ac:dyDescent="0.25">
      <c r="C7" s="4"/>
      <c r="E7" s="4"/>
      <c r="F7" s="3"/>
      <c r="G7" s="3"/>
      <c r="H7" s="3"/>
      <c r="I7" s="3"/>
      <c r="J7" s="3"/>
    </row>
    <row r="8" spans="2:22" ht="16.399999999999999" customHeight="1" x14ac:dyDescent="0.2">
      <c r="B8" s="65" t="s">
        <v>0</v>
      </c>
      <c r="C8" s="65" t="s">
        <v>1</v>
      </c>
      <c r="D8" s="66" t="s">
        <v>2</v>
      </c>
      <c r="E8" s="65" t="s">
        <v>3</v>
      </c>
      <c r="F8" s="67" t="s">
        <v>4</v>
      </c>
      <c r="G8" s="57" t="s">
        <v>26</v>
      </c>
      <c r="H8" s="57" t="s">
        <v>27</v>
      </c>
      <c r="I8" s="57" t="s">
        <v>25</v>
      </c>
      <c r="J8" s="63" t="s">
        <v>67</v>
      </c>
    </row>
    <row r="9" spans="2:22" ht="57" customHeight="1" x14ac:dyDescent="0.2">
      <c r="B9" s="65"/>
      <c r="C9" s="65"/>
      <c r="D9" s="66"/>
      <c r="E9" s="65"/>
      <c r="F9" s="68"/>
      <c r="G9" s="56" t="s">
        <v>22</v>
      </c>
      <c r="H9" s="56" t="s">
        <v>23</v>
      </c>
      <c r="I9" s="56" t="s">
        <v>24</v>
      </c>
      <c r="J9" s="64"/>
    </row>
    <row r="10" spans="2:22" s="13" customFormat="1" ht="11.15" customHeight="1" x14ac:dyDescent="0.35">
      <c r="B10" s="14"/>
      <c r="C10" s="14"/>
      <c r="D10" s="5" t="s">
        <v>18</v>
      </c>
      <c r="E10" s="15"/>
      <c r="F10" s="16"/>
      <c r="G10" s="16"/>
      <c r="H10" s="16"/>
      <c r="I10" s="16"/>
      <c r="J10" s="16"/>
    </row>
    <row r="11" spans="2:22" s="6" customFormat="1" ht="30" x14ac:dyDescent="0.35">
      <c r="B11" s="7">
        <v>1</v>
      </c>
      <c r="C11" s="7"/>
      <c r="D11" s="8" t="s">
        <v>19</v>
      </c>
      <c r="E11" s="9" t="s">
        <v>5</v>
      </c>
      <c r="F11" s="10">
        <f>SUM(G11:I11)</f>
        <v>3</v>
      </c>
      <c r="G11" s="10">
        <v>1</v>
      </c>
      <c r="H11" s="10">
        <v>1</v>
      </c>
      <c r="I11" s="10">
        <v>1</v>
      </c>
      <c r="J11" s="10"/>
    </row>
    <row r="12" spans="2:22" s="6" customFormat="1" ht="44.15" customHeight="1" x14ac:dyDescent="0.35">
      <c r="B12" s="7">
        <v>2</v>
      </c>
      <c r="C12" s="7"/>
      <c r="D12" s="11" t="s">
        <v>6</v>
      </c>
      <c r="E12" s="9" t="s">
        <v>7</v>
      </c>
      <c r="F12" s="10">
        <f t="shared" ref="F12:F74" si="0">SUM(G12:I12)</f>
        <v>713.82</v>
      </c>
      <c r="G12" s="10">
        <f>1.35*165</f>
        <v>222.75000000000003</v>
      </c>
      <c r="H12" s="10">
        <f>1.33*159</f>
        <v>211.47</v>
      </c>
      <c r="I12" s="10">
        <f>(3*78)+(1.2*38)</f>
        <v>279.60000000000002</v>
      </c>
      <c r="J12" s="10"/>
      <c r="L12" s="12"/>
    </row>
    <row r="13" spans="2:22" s="13" customFormat="1" ht="11.5" customHeight="1" x14ac:dyDescent="0.35">
      <c r="B13" s="7">
        <v>3</v>
      </c>
      <c r="C13" s="7"/>
      <c r="D13" s="11" t="s">
        <v>8</v>
      </c>
      <c r="E13" s="9" t="s">
        <v>12</v>
      </c>
      <c r="F13" s="10">
        <f t="shared" si="0"/>
        <v>205.12</v>
      </c>
      <c r="G13" s="10">
        <f>0.34*165</f>
        <v>56.1</v>
      </c>
      <c r="H13" s="10">
        <f>0.5*159</f>
        <v>79.5</v>
      </c>
      <c r="I13" s="10">
        <f>(0.75*78)+(0.29*38)</f>
        <v>69.52</v>
      </c>
      <c r="J13" s="10"/>
      <c r="K13" s="6"/>
      <c r="L13" s="12"/>
    </row>
    <row r="14" spans="2:22" s="13" customFormat="1" ht="34.5" customHeight="1" x14ac:dyDescent="0.35">
      <c r="B14" s="7">
        <v>4</v>
      </c>
      <c r="C14" s="7"/>
      <c r="D14" s="8" t="s">
        <v>9</v>
      </c>
      <c r="E14" s="9" t="s">
        <v>7</v>
      </c>
      <c r="F14" s="10">
        <f t="shared" si="0"/>
        <v>96.9</v>
      </c>
      <c r="G14" s="10">
        <f>0.27*96</f>
        <v>25.92</v>
      </c>
      <c r="H14" s="10"/>
      <c r="I14" s="10">
        <f>0.91*78</f>
        <v>70.98</v>
      </c>
      <c r="J14" s="10"/>
      <c r="K14" s="6"/>
      <c r="L14" s="12"/>
    </row>
    <row r="15" spans="2:22" s="13" customFormat="1" ht="34.5" customHeight="1" x14ac:dyDescent="0.35">
      <c r="B15" s="7">
        <v>5</v>
      </c>
      <c r="C15" s="7"/>
      <c r="D15" s="8" t="s">
        <v>28</v>
      </c>
      <c r="E15" s="9" t="s">
        <v>7</v>
      </c>
      <c r="F15" s="10">
        <f t="shared" si="0"/>
        <v>183.37</v>
      </c>
      <c r="G15" s="10">
        <f>0.68*69</f>
        <v>46.92</v>
      </c>
      <c r="H15" s="10">
        <f>0.71*159</f>
        <v>112.89</v>
      </c>
      <c r="I15" s="10">
        <f>(0.62*38)</f>
        <v>23.56</v>
      </c>
      <c r="J15" s="10"/>
      <c r="K15" s="6"/>
      <c r="L15" s="12"/>
    </row>
    <row r="16" spans="2:22" s="13" customFormat="1" ht="11" customHeight="1" x14ac:dyDescent="0.35">
      <c r="B16" s="14"/>
      <c r="C16" s="14"/>
      <c r="D16" s="5" t="s">
        <v>20</v>
      </c>
      <c r="E16" s="15"/>
      <c r="F16" s="15"/>
      <c r="G16" s="15"/>
      <c r="H16" s="16"/>
      <c r="I16" s="16"/>
      <c r="J16" s="16"/>
      <c r="L16" s="17"/>
    </row>
    <row r="17" spans="2:12" s="13" customFormat="1" ht="12" customHeight="1" x14ac:dyDescent="0.35">
      <c r="B17" s="7">
        <v>6</v>
      </c>
      <c r="C17" s="7"/>
      <c r="D17" s="8" t="s">
        <v>62</v>
      </c>
      <c r="E17" s="9" t="s">
        <v>10</v>
      </c>
      <c r="F17" s="10">
        <f t="shared" si="0"/>
        <v>156</v>
      </c>
      <c r="G17" s="10"/>
      <c r="H17" s="10"/>
      <c r="I17" s="10">
        <f>78*2</f>
        <v>156</v>
      </c>
      <c r="J17" s="10"/>
      <c r="L17" s="17"/>
    </row>
    <row r="18" spans="2:12" s="13" customFormat="1" ht="12" customHeight="1" x14ac:dyDescent="0.35">
      <c r="B18" s="7">
        <v>7</v>
      </c>
      <c r="C18" s="7"/>
      <c r="D18" s="8" t="s">
        <v>57</v>
      </c>
      <c r="E18" s="9" t="s">
        <v>10</v>
      </c>
      <c r="F18" s="10">
        <f t="shared" si="0"/>
        <v>318</v>
      </c>
      <c r="G18" s="10"/>
      <c r="H18" s="10">
        <f>159*2</f>
        <v>318</v>
      </c>
      <c r="I18" s="10"/>
      <c r="J18" s="10"/>
      <c r="L18" s="17"/>
    </row>
    <row r="19" spans="2:12" s="13" customFormat="1" ht="12" customHeight="1" x14ac:dyDescent="0.35">
      <c r="B19" s="7">
        <v>8</v>
      </c>
      <c r="C19" s="7"/>
      <c r="D19" s="8" t="s">
        <v>29</v>
      </c>
      <c r="E19" s="9" t="s">
        <v>10</v>
      </c>
      <c r="F19" s="10">
        <f t="shared" si="0"/>
        <v>330</v>
      </c>
      <c r="G19" s="10">
        <f>165*2</f>
        <v>330</v>
      </c>
      <c r="H19" s="10"/>
      <c r="I19" s="10"/>
      <c r="J19" s="10"/>
      <c r="L19" s="17"/>
    </row>
    <row r="20" spans="2:12" s="13" customFormat="1" ht="12" customHeight="1" x14ac:dyDescent="0.35">
      <c r="B20" s="7">
        <v>9</v>
      </c>
      <c r="C20" s="7"/>
      <c r="D20" s="8" t="s">
        <v>53</v>
      </c>
      <c r="E20" s="9" t="s">
        <v>10</v>
      </c>
      <c r="F20" s="10">
        <f t="shared" si="0"/>
        <v>76</v>
      </c>
      <c r="G20" s="10"/>
      <c r="H20" s="10"/>
      <c r="I20" s="10">
        <f>38*2</f>
        <v>76</v>
      </c>
      <c r="J20" s="10"/>
      <c r="L20" s="17"/>
    </row>
    <row r="21" spans="2:12" s="13" customFormat="1" ht="12" customHeight="1" x14ac:dyDescent="0.35">
      <c r="B21" s="7">
        <v>10</v>
      </c>
      <c r="C21" s="7"/>
      <c r="D21" s="8" t="s">
        <v>78</v>
      </c>
      <c r="E21" s="9" t="s">
        <v>11</v>
      </c>
      <c r="F21" s="10">
        <f t="shared" si="0"/>
        <v>4</v>
      </c>
      <c r="G21" s="10"/>
      <c r="H21" s="10"/>
      <c r="I21" s="10">
        <v>4</v>
      </c>
      <c r="J21" s="10"/>
      <c r="L21" s="17"/>
    </row>
    <row r="22" spans="2:12" s="13" customFormat="1" ht="12" customHeight="1" x14ac:dyDescent="0.35">
      <c r="B22" s="7">
        <v>11</v>
      </c>
      <c r="C22" s="7"/>
      <c r="D22" s="8" t="s">
        <v>79</v>
      </c>
      <c r="E22" s="9" t="s">
        <v>11</v>
      </c>
      <c r="F22" s="10">
        <f t="shared" si="0"/>
        <v>2</v>
      </c>
      <c r="G22" s="10"/>
      <c r="H22" s="10"/>
      <c r="I22" s="10">
        <v>2</v>
      </c>
      <c r="J22" s="10"/>
      <c r="L22" s="17"/>
    </row>
    <row r="23" spans="2:12" s="13" customFormat="1" ht="12" customHeight="1" x14ac:dyDescent="0.35">
      <c r="B23" s="7">
        <v>12</v>
      </c>
      <c r="C23" s="7"/>
      <c r="D23" s="8" t="s">
        <v>80</v>
      </c>
      <c r="E23" s="9" t="s">
        <v>11</v>
      </c>
      <c r="F23" s="10">
        <f t="shared" si="0"/>
        <v>2</v>
      </c>
      <c r="G23" s="10"/>
      <c r="H23" s="10"/>
      <c r="I23" s="10">
        <v>2</v>
      </c>
      <c r="J23" s="10"/>
      <c r="L23" s="17"/>
    </row>
    <row r="24" spans="2:12" s="13" customFormat="1" ht="12" customHeight="1" x14ac:dyDescent="0.35">
      <c r="B24" s="7">
        <v>13</v>
      </c>
      <c r="C24" s="7"/>
      <c r="D24" s="8" t="s">
        <v>74</v>
      </c>
      <c r="E24" s="9" t="s">
        <v>11</v>
      </c>
      <c r="F24" s="10">
        <f t="shared" si="0"/>
        <v>2</v>
      </c>
      <c r="G24" s="10"/>
      <c r="H24" s="10">
        <v>2</v>
      </c>
      <c r="I24" s="10"/>
      <c r="J24" s="10"/>
      <c r="L24" s="17"/>
    </row>
    <row r="25" spans="2:12" s="13" customFormat="1" ht="12" customHeight="1" x14ac:dyDescent="0.35">
      <c r="B25" s="7">
        <v>14</v>
      </c>
      <c r="C25" s="7"/>
      <c r="D25" s="8" t="s">
        <v>75</v>
      </c>
      <c r="E25" s="9" t="s">
        <v>11</v>
      </c>
      <c r="F25" s="10">
        <f t="shared" si="0"/>
        <v>14</v>
      </c>
      <c r="G25" s="10">
        <f>7*2</f>
        <v>14</v>
      </c>
      <c r="H25" s="10"/>
      <c r="I25" s="10"/>
      <c r="J25" s="10"/>
      <c r="L25" s="17"/>
    </row>
    <row r="26" spans="2:12" s="13" customFormat="1" ht="12.5" x14ac:dyDescent="0.35">
      <c r="B26" s="7">
        <v>15</v>
      </c>
      <c r="C26" s="7"/>
      <c r="D26" s="8" t="s">
        <v>81</v>
      </c>
      <c r="E26" s="9" t="s">
        <v>11</v>
      </c>
      <c r="F26" s="10">
        <f t="shared" si="0"/>
        <v>8</v>
      </c>
      <c r="G26" s="10"/>
      <c r="H26" s="10"/>
      <c r="I26" s="10">
        <f>4*2</f>
        <v>8</v>
      </c>
      <c r="J26" s="10"/>
    </row>
    <row r="27" spans="2:12" s="13" customFormat="1" ht="10.5" x14ac:dyDescent="0.35">
      <c r="B27" s="7">
        <v>16</v>
      </c>
      <c r="C27" s="7"/>
      <c r="D27" s="8" t="s">
        <v>63</v>
      </c>
      <c r="E27" s="9" t="s">
        <v>11</v>
      </c>
      <c r="F27" s="10">
        <f t="shared" si="0"/>
        <v>4</v>
      </c>
      <c r="G27" s="10"/>
      <c r="H27" s="10"/>
      <c r="I27" s="10">
        <v>4</v>
      </c>
      <c r="J27" s="10"/>
    </row>
    <row r="28" spans="2:12" s="13" customFormat="1" ht="10.5" x14ac:dyDescent="0.35">
      <c r="B28" s="7">
        <v>17</v>
      </c>
      <c r="C28" s="7"/>
      <c r="D28" s="8" t="s">
        <v>31</v>
      </c>
      <c r="E28" s="9" t="s">
        <v>11</v>
      </c>
      <c r="F28" s="10">
        <f t="shared" si="0"/>
        <v>2</v>
      </c>
      <c r="G28" s="10">
        <v>2</v>
      </c>
      <c r="H28" s="10"/>
      <c r="I28" s="10"/>
      <c r="J28" s="10"/>
    </row>
    <row r="29" spans="2:12" s="13" customFormat="1" ht="10.5" x14ac:dyDescent="0.35">
      <c r="B29" s="7">
        <v>18</v>
      </c>
      <c r="C29" s="7"/>
      <c r="D29" s="8" t="s">
        <v>59</v>
      </c>
      <c r="E29" s="9" t="s">
        <v>11</v>
      </c>
      <c r="F29" s="10">
        <f t="shared" si="0"/>
        <v>4</v>
      </c>
      <c r="G29" s="10"/>
      <c r="H29" s="10"/>
      <c r="I29" s="10">
        <v>4</v>
      </c>
      <c r="J29" s="10"/>
    </row>
    <row r="30" spans="2:12" s="13" customFormat="1" ht="10.5" x14ac:dyDescent="0.35">
      <c r="B30" s="7">
        <v>19</v>
      </c>
      <c r="C30" s="7"/>
      <c r="D30" s="8" t="s">
        <v>77</v>
      </c>
      <c r="E30" s="9" t="s">
        <v>76</v>
      </c>
      <c r="F30" s="10">
        <f>SUM(G30:I30)</f>
        <v>2</v>
      </c>
      <c r="G30" s="10"/>
      <c r="H30" s="10">
        <v>2</v>
      </c>
      <c r="I30" s="10"/>
      <c r="J30" s="10"/>
    </row>
    <row r="31" spans="2:12" s="13" customFormat="1" ht="10.5" x14ac:dyDescent="0.35">
      <c r="B31" s="7">
        <v>20</v>
      </c>
      <c r="C31" s="7"/>
      <c r="D31" s="8" t="s">
        <v>64</v>
      </c>
      <c r="E31" s="9" t="s">
        <v>11</v>
      </c>
      <c r="F31" s="10">
        <f t="shared" si="0"/>
        <v>2</v>
      </c>
      <c r="G31" s="10"/>
      <c r="H31" s="10"/>
      <c r="I31" s="10">
        <v>2</v>
      </c>
      <c r="J31" s="10"/>
    </row>
    <row r="32" spans="2:12" s="13" customFormat="1" ht="10.5" x14ac:dyDescent="0.35">
      <c r="B32" s="7">
        <v>21</v>
      </c>
      <c r="C32" s="7"/>
      <c r="D32" s="8" t="s">
        <v>82</v>
      </c>
      <c r="E32" s="9" t="s">
        <v>11</v>
      </c>
      <c r="F32" s="10">
        <f t="shared" si="0"/>
        <v>2</v>
      </c>
      <c r="G32" s="10"/>
      <c r="H32" s="10"/>
      <c r="I32" s="10">
        <v>2</v>
      </c>
      <c r="J32" s="10"/>
    </row>
    <row r="33" spans="2:10" s="13" customFormat="1" ht="10.5" x14ac:dyDescent="0.35">
      <c r="B33" s="7">
        <v>22</v>
      </c>
      <c r="C33" s="7"/>
      <c r="D33" s="8" t="s">
        <v>35</v>
      </c>
      <c r="E33" s="9" t="s">
        <v>11</v>
      </c>
      <c r="F33" s="10">
        <f t="shared" si="0"/>
        <v>2</v>
      </c>
      <c r="G33" s="10">
        <v>2</v>
      </c>
      <c r="H33" s="10"/>
      <c r="I33" s="10"/>
      <c r="J33" s="10"/>
    </row>
    <row r="34" spans="2:10" s="13" customFormat="1" ht="10.5" x14ac:dyDescent="0.35">
      <c r="B34" s="7">
        <v>23</v>
      </c>
      <c r="C34" s="7"/>
      <c r="D34" s="8" t="s">
        <v>73</v>
      </c>
      <c r="E34" s="9" t="s">
        <v>11</v>
      </c>
      <c r="F34" s="10">
        <f t="shared" si="0"/>
        <v>2</v>
      </c>
      <c r="G34" s="10">
        <v>2</v>
      </c>
      <c r="H34" s="10"/>
      <c r="I34" s="10"/>
      <c r="J34" s="10"/>
    </row>
    <row r="35" spans="2:10" s="13" customFormat="1" ht="10.5" x14ac:dyDescent="0.35">
      <c r="B35" s="7">
        <v>24</v>
      </c>
      <c r="C35" s="7"/>
      <c r="D35" s="8" t="s">
        <v>83</v>
      </c>
      <c r="E35" s="9" t="s">
        <v>11</v>
      </c>
      <c r="F35" s="10">
        <f t="shared" si="0"/>
        <v>2</v>
      </c>
      <c r="G35" s="10"/>
      <c r="H35" s="10"/>
      <c r="I35" s="10">
        <v>2</v>
      </c>
      <c r="J35" s="10"/>
    </row>
    <row r="36" spans="2:10" s="13" customFormat="1" ht="10.5" x14ac:dyDescent="0.35">
      <c r="B36" s="7">
        <v>25</v>
      </c>
      <c r="C36" s="7"/>
      <c r="D36" s="8" t="s">
        <v>66</v>
      </c>
      <c r="E36" s="9" t="s">
        <v>5</v>
      </c>
      <c r="F36" s="10">
        <f t="shared" si="0"/>
        <v>2</v>
      </c>
      <c r="G36" s="10"/>
      <c r="H36" s="10"/>
      <c r="I36" s="10">
        <v>2</v>
      </c>
      <c r="J36" s="10"/>
    </row>
    <row r="37" spans="2:10" s="13" customFormat="1" ht="10.5" x14ac:dyDescent="0.35">
      <c r="B37" s="7">
        <v>26</v>
      </c>
      <c r="C37" s="7"/>
      <c r="D37" s="8" t="s">
        <v>65</v>
      </c>
      <c r="E37" s="9" t="s">
        <v>5</v>
      </c>
      <c r="F37" s="10">
        <f t="shared" si="0"/>
        <v>32</v>
      </c>
      <c r="G37" s="10"/>
      <c r="H37" s="10"/>
      <c r="I37" s="10">
        <f>16*2</f>
        <v>32</v>
      </c>
      <c r="J37" s="10"/>
    </row>
    <row r="38" spans="2:10" s="13" customFormat="1" ht="10.5" x14ac:dyDescent="0.35">
      <c r="B38" s="7">
        <v>27</v>
      </c>
      <c r="C38" s="7"/>
      <c r="D38" s="8" t="s">
        <v>105</v>
      </c>
      <c r="E38" s="9" t="s">
        <v>5</v>
      </c>
      <c r="F38" s="10">
        <f t="shared" si="0"/>
        <v>4</v>
      </c>
      <c r="G38" s="10"/>
      <c r="H38" s="10"/>
      <c r="I38" s="10">
        <v>4</v>
      </c>
      <c r="J38" s="10"/>
    </row>
    <row r="39" spans="2:10" s="13" customFormat="1" ht="10.5" x14ac:dyDescent="0.35">
      <c r="B39" s="7">
        <v>28</v>
      </c>
      <c r="C39" s="7"/>
      <c r="D39" s="8" t="s">
        <v>34</v>
      </c>
      <c r="E39" s="9" t="s">
        <v>5</v>
      </c>
      <c r="F39" s="10">
        <f>SUM(G39:I39)</f>
        <v>6</v>
      </c>
      <c r="G39" s="10">
        <v>4</v>
      </c>
      <c r="H39" s="10">
        <v>2</v>
      </c>
      <c r="I39" s="10"/>
      <c r="J39" s="10"/>
    </row>
    <row r="40" spans="2:10" s="13" customFormat="1" ht="10.5" x14ac:dyDescent="0.35">
      <c r="B40" s="7">
        <v>29</v>
      </c>
      <c r="C40" s="7"/>
      <c r="D40" s="8" t="s">
        <v>58</v>
      </c>
      <c r="E40" s="9" t="s">
        <v>5</v>
      </c>
      <c r="F40" s="10">
        <f t="shared" si="0"/>
        <v>30</v>
      </c>
      <c r="G40" s="10"/>
      <c r="H40" s="10">
        <f>15*2</f>
        <v>30</v>
      </c>
      <c r="I40" s="10"/>
      <c r="J40" s="10"/>
    </row>
    <row r="41" spans="2:10" s="13" customFormat="1" ht="10.5" x14ac:dyDescent="0.35">
      <c r="B41" s="7">
        <v>30</v>
      </c>
      <c r="C41" s="7"/>
      <c r="D41" s="8" t="s">
        <v>104</v>
      </c>
      <c r="E41" s="9" t="s">
        <v>5</v>
      </c>
      <c r="F41" s="10">
        <f t="shared" si="0"/>
        <v>2</v>
      </c>
      <c r="G41" s="10"/>
      <c r="H41" s="10">
        <v>2</v>
      </c>
      <c r="I41" s="10"/>
      <c r="J41" s="10"/>
    </row>
    <row r="42" spans="2:10" s="13" customFormat="1" ht="10.5" x14ac:dyDescent="0.35">
      <c r="B42" s="7">
        <v>31</v>
      </c>
      <c r="C42" s="7"/>
      <c r="D42" s="8" t="s">
        <v>30</v>
      </c>
      <c r="E42" s="9" t="s">
        <v>5</v>
      </c>
      <c r="F42" s="10">
        <f t="shared" si="0"/>
        <v>54</v>
      </c>
      <c r="G42" s="10">
        <f>27*2</f>
        <v>54</v>
      </c>
      <c r="H42" s="10"/>
      <c r="I42" s="10"/>
      <c r="J42" s="10"/>
    </row>
    <row r="43" spans="2:10" s="13" customFormat="1" ht="10.5" x14ac:dyDescent="0.35">
      <c r="B43" s="7">
        <v>32</v>
      </c>
      <c r="C43" s="7"/>
      <c r="D43" s="8" t="s">
        <v>70</v>
      </c>
      <c r="E43" s="9" t="s">
        <v>5</v>
      </c>
      <c r="F43" s="10">
        <f t="shared" si="0"/>
        <v>4</v>
      </c>
      <c r="G43" s="10">
        <v>4</v>
      </c>
      <c r="H43" s="10"/>
      <c r="I43" s="10"/>
      <c r="J43" s="10"/>
    </row>
    <row r="44" spans="2:10" s="13" customFormat="1" ht="10.5" x14ac:dyDescent="0.35">
      <c r="B44" s="7">
        <v>33</v>
      </c>
      <c r="C44" s="7"/>
      <c r="D44" s="8" t="s">
        <v>54</v>
      </c>
      <c r="E44" s="9" t="s">
        <v>5</v>
      </c>
      <c r="F44" s="10">
        <f t="shared" si="0"/>
        <v>28</v>
      </c>
      <c r="G44" s="10"/>
      <c r="H44" s="10"/>
      <c r="I44" s="10">
        <f>14*2</f>
        <v>28</v>
      </c>
      <c r="J44" s="10"/>
    </row>
    <row r="45" spans="2:10" s="13" customFormat="1" ht="10.5" x14ac:dyDescent="0.35">
      <c r="B45" s="7">
        <v>34</v>
      </c>
      <c r="C45" s="7"/>
      <c r="D45" s="8" t="s">
        <v>106</v>
      </c>
      <c r="E45" s="9" t="s">
        <v>5</v>
      </c>
      <c r="F45" s="10">
        <f t="shared" ref="F45" si="1">SUM(G45:I45)</f>
        <v>4</v>
      </c>
      <c r="G45" s="10"/>
      <c r="H45" s="10"/>
      <c r="I45" s="10">
        <v>4</v>
      </c>
      <c r="J45" s="10"/>
    </row>
    <row r="46" spans="2:10" s="13" customFormat="1" ht="20" x14ac:dyDescent="0.35">
      <c r="B46" s="7">
        <v>35</v>
      </c>
      <c r="C46" s="7"/>
      <c r="D46" s="8" t="s">
        <v>16</v>
      </c>
      <c r="E46" s="9" t="s">
        <v>10</v>
      </c>
      <c r="F46" s="10">
        <f t="shared" si="0"/>
        <v>880</v>
      </c>
      <c r="G46" s="10">
        <f>SUM(G17:G20)</f>
        <v>330</v>
      </c>
      <c r="H46" s="10">
        <f>SUM(H17:H20)</f>
        <v>318</v>
      </c>
      <c r="I46" s="10">
        <f>SUM(I17:I20)</f>
        <v>232</v>
      </c>
      <c r="J46" s="10"/>
    </row>
    <row r="47" spans="2:10" s="13" customFormat="1" ht="12" customHeight="1" x14ac:dyDescent="0.35">
      <c r="B47" s="7">
        <v>36</v>
      </c>
      <c r="C47" s="7"/>
      <c r="D47" s="8" t="s">
        <v>15</v>
      </c>
      <c r="E47" s="9" t="s">
        <v>10</v>
      </c>
      <c r="F47" s="10">
        <f t="shared" si="0"/>
        <v>880</v>
      </c>
      <c r="G47" s="10">
        <f>G46</f>
        <v>330</v>
      </c>
      <c r="H47" s="10">
        <f t="shared" ref="H47:I47" si="2">H46</f>
        <v>318</v>
      </c>
      <c r="I47" s="10">
        <f t="shared" si="2"/>
        <v>232</v>
      </c>
      <c r="J47" s="10"/>
    </row>
    <row r="48" spans="2:10" s="21" customFormat="1" ht="27.5" customHeight="1" x14ac:dyDescent="0.35">
      <c r="B48" s="7">
        <v>37</v>
      </c>
      <c r="C48" s="18"/>
      <c r="D48" s="19" t="s">
        <v>60</v>
      </c>
      <c r="E48" s="9" t="s">
        <v>5</v>
      </c>
      <c r="F48" s="10">
        <f t="shared" si="0"/>
        <v>162</v>
      </c>
      <c r="G48" s="20">
        <f>SUM(G36:G44)</f>
        <v>62</v>
      </c>
      <c r="H48" s="20">
        <f>SUM(H36:H44)</f>
        <v>34</v>
      </c>
      <c r="I48" s="20">
        <f>SUM(I36:I44)</f>
        <v>66</v>
      </c>
      <c r="J48" s="20"/>
    </row>
    <row r="49" spans="2:12" s="21" customFormat="1" ht="25.5" customHeight="1" x14ac:dyDescent="0.35">
      <c r="B49" s="7">
        <v>38</v>
      </c>
      <c r="C49" s="18"/>
      <c r="D49" s="19" t="s">
        <v>61</v>
      </c>
      <c r="E49" s="9" t="s">
        <v>10</v>
      </c>
      <c r="F49" s="10">
        <f t="shared" si="0"/>
        <v>880</v>
      </c>
      <c r="G49" s="20">
        <f>G47</f>
        <v>330</v>
      </c>
      <c r="H49" s="20">
        <f t="shared" ref="H49:I49" si="3">H47</f>
        <v>318</v>
      </c>
      <c r="I49" s="20">
        <f t="shared" si="3"/>
        <v>232</v>
      </c>
      <c r="J49" s="20"/>
    </row>
    <row r="50" spans="2:12" s="13" customFormat="1" ht="30.5" x14ac:dyDescent="0.2">
      <c r="B50" s="7">
        <v>39</v>
      </c>
      <c r="C50" s="7"/>
      <c r="D50" s="59" t="s">
        <v>93</v>
      </c>
      <c r="E50" s="9" t="s">
        <v>17</v>
      </c>
      <c r="F50" s="10">
        <f t="shared" si="0"/>
        <v>2</v>
      </c>
      <c r="G50" s="20">
        <v>2</v>
      </c>
      <c r="H50" s="20"/>
      <c r="I50" s="20"/>
      <c r="J50" s="20"/>
      <c r="K50" s="23"/>
      <c r="L50" s="1"/>
    </row>
    <row r="51" spans="2:12" s="13" customFormat="1" ht="12" customHeight="1" x14ac:dyDescent="0.2">
      <c r="B51" s="7">
        <v>40</v>
      </c>
      <c r="C51" s="7"/>
      <c r="D51" s="8" t="s">
        <v>72</v>
      </c>
      <c r="E51" s="9" t="s">
        <v>11</v>
      </c>
      <c r="F51" s="10">
        <f t="shared" si="0"/>
        <v>2</v>
      </c>
      <c r="G51" s="20">
        <v>2</v>
      </c>
      <c r="H51" s="20"/>
      <c r="I51" s="20"/>
      <c r="J51" s="20"/>
      <c r="K51" s="23"/>
      <c r="L51" s="1"/>
    </row>
    <row r="52" spans="2:12" s="13" customFormat="1" ht="10.5" x14ac:dyDescent="0.2">
      <c r="B52" s="7">
        <v>41</v>
      </c>
      <c r="C52" s="7"/>
      <c r="D52" s="8" t="s">
        <v>32</v>
      </c>
      <c r="E52" s="9" t="s">
        <v>11</v>
      </c>
      <c r="F52" s="10">
        <f t="shared" si="0"/>
        <v>2</v>
      </c>
      <c r="G52" s="20"/>
      <c r="H52" s="20"/>
      <c r="I52" s="20">
        <v>2</v>
      </c>
      <c r="J52" s="20"/>
      <c r="K52" s="23"/>
      <c r="L52" s="1"/>
    </row>
    <row r="53" spans="2:12" s="13" customFormat="1" ht="10.5" x14ac:dyDescent="0.2">
      <c r="B53" s="7">
        <v>42</v>
      </c>
      <c r="C53" s="7"/>
      <c r="D53" s="8" t="s">
        <v>33</v>
      </c>
      <c r="E53" s="9" t="s">
        <v>11</v>
      </c>
      <c r="F53" s="10">
        <f t="shared" si="0"/>
        <v>4</v>
      </c>
      <c r="G53" s="20">
        <v>2</v>
      </c>
      <c r="H53" s="20"/>
      <c r="I53" s="20">
        <v>2</v>
      </c>
      <c r="J53" s="20"/>
      <c r="K53" s="23"/>
      <c r="L53" s="1"/>
    </row>
    <row r="54" spans="2:12" s="13" customFormat="1" ht="11.15" customHeight="1" x14ac:dyDescent="0.35">
      <c r="B54" s="14"/>
      <c r="C54" s="14"/>
      <c r="D54" s="5" t="s">
        <v>91</v>
      </c>
      <c r="E54" s="15"/>
      <c r="F54" s="15"/>
      <c r="G54" s="15"/>
      <c r="H54" s="16"/>
      <c r="I54" s="16"/>
      <c r="J54" s="16"/>
    </row>
    <row r="55" spans="2:12" s="6" customFormat="1" ht="10.5" x14ac:dyDescent="0.35">
      <c r="B55" s="7">
        <v>43</v>
      </c>
      <c r="C55" s="7"/>
      <c r="D55" s="38" t="s">
        <v>109</v>
      </c>
      <c r="E55" s="9" t="s">
        <v>5</v>
      </c>
      <c r="F55" s="10">
        <v>1</v>
      </c>
      <c r="G55" s="20"/>
      <c r="H55" s="20"/>
      <c r="I55" s="20"/>
      <c r="J55" s="20"/>
    </row>
    <row r="56" spans="2:12" s="6" customFormat="1" ht="30" x14ac:dyDescent="0.35">
      <c r="B56" s="7">
        <v>44</v>
      </c>
      <c r="C56" s="7"/>
      <c r="D56" s="38" t="s">
        <v>85</v>
      </c>
      <c r="E56" s="9"/>
      <c r="F56" s="10"/>
      <c r="G56" s="20"/>
      <c r="H56" s="20"/>
      <c r="I56" s="20"/>
      <c r="J56" s="20"/>
    </row>
    <row r="57" spans="2:12" s="6" customFormat="1" ht="10.5" x14ac:dyDescent="0.35">
      <c r="B57" s="7">
        <v>45</v>
      </c>
      <c r="C57" s="7"/>
      <c r="D57" s="60" t="s">
        <v>86</v>
      </c>
      <c r="E57" s="50" t="s">
        <v>10</v>
      </c>
      <c r="F57" s="10">
        <f>SUM(G57:I57)</f>
        <v>318</v>
      </c>
      <c r="G57" s="20"/>
      <c r="H57" s="20">
        <f>159*2</f>
        <v>318</v>
      </c>
      <c r="I57" s="20"/>
      <c r="J57" s="20"/>
    </row>
    <row r="58" spans="2:12" s="6" customFormat="1" ht="10.5" x14ac:dyDescent="0.35">
      <c r="B58" s="7">
        <v>46</v>
      </c>
      <c r="C58" s="7"/>
      <c r="D58" s="60" t="s">
        <v>87</v>
      </c>
      <c r="E58" s="50" t="s">
        <v>10</v>
      </c>
      <c r="F58" s="10">
        <f t="shared" ref="F58:F59" si="4">SUM(G58:I58)</f>
        <v>30</v>
      </c>
      <c r="G58" s="20"/>
      <c r="H58" s="20"/>
      <c r="I58" s="20">
        <f>15*2</f>
        <v>30</v>
      </c>
      <c r="J58" s="20"/>
    </row>
    <row r="59" spans="2:12" s="6" customFormat="1" ht="10.5" x14ac:dyDescent="0.35">
      <c r="B59" s="7">
        <v>47</v>
      </c>
      <c r="C59" s="7"/>
      <c r="D59" s="60" t="s">
        <v>94</v>
      </c>
      <c r="E59" s="50" t="s">
        <v>10</v>
      </c>
      <c r="F59" s="10">
        <f t="shared" si="4"/>
        <v>10</v>
      </c>
      <c r="G59" s="20"/>
      <c r="H59" s="20"/>
      <c r="I59" s="20">
        <f>5*2</f>
        <v>10</v>
      </c>
      <c r="J59" s="20"/>
    </row>
    <row r="60" spans="2:12" s="6" customFormat="1" ht="50" x14ac:dyDescent="0.35">
      <c r="B60" s="7">
        <v>48</v>
      </c>
      <c r="C60" s="7"/>
      <c r="D60" s="38" t="s">
        <v>84</v>
      </c>
      <c r="E60" s="50"/>
      <c r="F60" s="10"/>
      <c r="G60" s="20"/>
      <c r="H60" s="20"/>
      <c r="I60" s="61"/>
      <c r="J60" s="20"/>
    </row>
    <row r="61" spans="2:12" s="6" customFormat="1" ht="10.5" x14ac:dyDescent="0.35">
      <c r="B61" s="7">
        <v>49</v>
      </c>
      <c r="C61" s="7"/>
      <c r="D61" s="60" t="s">
        <v>89</v>
      </c>
      <c r="E61" s="50" t="s">
        <v>10</v>
      </c>
      <c r="F61" s="10">
        <f>SUM(G61:I61)</f>
        <v>75</v>
      </c>
      <c r="G61" s="20"/>
      <c r="H61" s="20"/>
      <c r="I61" s="20">
        <f>25*2*1.5</f>
        <v>75</v>
      </c>
      <c r="J61" s="20"/>
    </row>
    <row r="62" spans="2:12" s="6" customFormat="1" ht="10.5" x14ac:dyDescent="0.35">
      <c r="B62" s="7">
        <v>50</v>
      </c>
      <c r="C62" s="7"/>
      <c r="D62" s="60" t="s">
        <v>88</v>
      </c>
      <c r="E62" s="50" t="s">
        <v>10</v>
      </c>
      <c r="F62" s="10">
        <f t="shared" ref="F62:F67" si="5">SUM(G62:I62)</f>
        <v>81</v>
      </c>
      <c r="G62" s="20"/>
      <c r="H62" s="20"/>
      <c r="I62" s="20">
        <f>(12+15)*2*1.5</f>
        <v>81</v>
      </c>
      <c r="J62" s="20"/>
    </row>
    <row r="63" spans="2:12" s="39" customFormat="1" ht="10.5" x14ac:dyDescent="0.35">
      <c r="B63" s="7">
        <v>51</v>
      </c>
      <c r="C63" s="40"/>
      <c r="D63" s="60" t="s">
        <v>99</v>
      </c>
      <c r="E63" s="50" t="s">
        <v>10</v>
      </c>
      <c r="F63" s="10">
        <f t="shared" ref="F63" si="6">SUM(G63:I63)</f>
        <v>30</v>
      </c>
      <c r="G63" s="42"/>
      <c r="H63" s="42">
        <f>15*2</f>
        <v>30</v>
      </c>
      <c r="I63" s="42"/>
      <c r="J63" s="42"/>
    </row>
    <row r="64" spans="2:12" s="39" customFormat="1" ht="10.5" x14ac:dyDescent="0.35">
      <c r="B64" s="7">
        <v>52</v>
      </c>
      <c r="C64" s="40"/>
      <c r="D64" s="60" t="s">
        <v>102</v>
      </c>
      <c r="E64" s="50" t="s">
        <v>10</v>
      </c>
      <c r="F64" s="10">
        <f t="shared" si="5"/>
        <v>84</v>
      </c>
      <c r="G64" s="42">
        <f>42*2</f>
        <v>84</v>
      </c>
      <c r="H64" s="42"/>
      <c r="I64" s="42"/>
      <c r="J64" s="42"/>
    </row>
    <row r="65" spans="2:10" s="39" customFormat="1" ht="20" x14ac:dyDescent="0.35">
      <c r="B65" s="7">
        <v>53</v>
      </c>
      <c r="C65" s="40"/>
      <c r="D65" s="38" t="s">
        <v>100</v>
      </c>
      <c r="E65" s="50"/>
      <c r="F65" s="10"/>
      <c r="G65" s="62"/>
      <c r="H65" s="43"/>
      <c r="I65" s="43"/>
      <c r="J65" s="43"/>
    </row>
    <row r="66" spans="2:10" s="39" customFormat="1" ht="10.5" x14ac:dyDescent="0.35">
      <c r="B66" s="7">
        <v>54</v>
      </c>
      <c r="C66" s="40"/>
      <c r="D66" s="60" t="s">
        <v>89</v>
      </c>
      <c r="E66" s="50" t="s">
        <v>10</v>
      </c>
      <c r="F66" s="10">
        <f t="shared" si="5"/>
        <v>75</v>
      </c>
      <c r="G66" s="43"/>
      <c r="H66" s="43"/>
      <c r="I66" s="20">
        <f>25*2*1.5</f>
        <v>75</v>
      </c>
      <c r="J66" s="43"/>
    </row>
    <row r="67" spans="2:10" s="39" customFormat="1" ht="10.5" x14ac:dyDescent="0.35">
      <c r="B67" s="7">
        <v>55</v>
      </c>
      <c r="C67" s="40"/>
      <c r="D67" s="60" t="s">
        <v>88</v>
      </c>
      <c r="E67" s="50" t="s">
        <v>10</v>
      </c>
      <c r="F67" s="10">
        <f t="shared" si="5"/>
        <v>81</v>
      </c>
      <c r="G67" s="43"/>
      <c r="H67" s="43"/>
      <c r="I67" s="20">
        <f>(12+15)*2*1.5</f>
        <v>81</v>
      </c>
      <c r="J67" s="43"/>
    </row>
    <row r="68" spans="2:10" s="39" customFormat="1" ht="10.5" x14ac:dyDescent="0.35">
      <c r="B68" s="7">
        <v>56</v>
      </c>
      <c r="C68" s="40"/>
      <c r="D68" s="60" t="s">
        <v>99</v>
      </c>
      <c r="E68" s="50" t="s">
        <v>10</v>
      </c>
      <c r="F68" s="10">
        <f>SUM(G68:I68)</f>
        <v>30</v>
      </c>
      <c r="G68" s="43"/>
      <c r="H68" s="43">
        <f>15*2</f>
        <v>30</v>
      </c>
      <c r="I68" s="43"/>
      <c r="J68" s="43"/>
    </row>
    <row r="69" spans="2:10" s="39" customFormat="1" ht="10.5" x14ac:dyDescent="0.35">
      <c r="B69" s="7">
        <v>57</v>
      </c>
      <c r="C69" s="40"/>
      <c r="D69" s="60" t="s">
        <v>102</v>
      </c>
      <c r="E69" s="50" t="s">
        <v>10</v>
      </c>
      <c r="F69" s="10">
        <f>SUM(G69:I69)</f>
        <v>84</v>
      </c>
      <c r="G69" s="43">
        <f>G64</f>
        <v>84</v>
      </c>
      <c r="H69" s="43"/>
      <c r="I69" s="43"/>
      <c r="J69" s="43"/>
    </row>
    <row r="70" spans="2:10" s="39" customFormat="1" ht="20" x14ac:dyDescent="0.35">
      <c r="B70" s="7">
        <v>58</v>
      </c>
      <c r="C70" s="40"/>
      <c r="D70" s="38" t="s">
        <v>101</v>
      </c>
      <c r="E70" s="41" t="s">
        <v>21</v>
      </c>
      <c r="F70" s="58">
        <f>SUM(G70:I70)</f>
        <v>7.5</v>
      </c>
      <c r="G70" s="58">
        <f>0.5</f>
        <v>0.5</v>
      </c>
      <c r="H70" s="58">
        <v>0.5</v>
      </c>
      <c r="I70" s="58">
        <f>5+1.5</f>
        <v>6.5</v>
      </c>
      <c r="J70" s="43"/>
    </row>
    <row r="71" spans="2:10" s="13" customFormat="1" ht="11.15" customHeight="1" x14ac:dyDescent="0.35">
      <c r="B71" s="14"/>
      <c r="C71" s="14"/>
      <c r="D71" s="5" t="s">
        <v>92</v>
      </c>
      <c r="E71" s="15"/>
      <c r="F71" s="15"/>
      <c r="G71" s="15"/>
      <c r="H71" s="16"/>
      <c r="I71" s="16"/>
      <c r="J71" s="16"/>
    </row>
    <row r="72" spans="2:10" s="6" customFormat="1" ht="10.5" x14ac:dyDescent="0.35">
      <c r="B72" s="7">
        <v>59</v>
      </c>
      <c r="C72" s="7"/>
      <c r="D72" s="44" t="s">
        <v>95</v>
      </c>
      <c r="E72" s="9" t="s">
        <v>17</v>
      </c>
      <c r="F72" s="10">
        <f t="shared" si="0"/>
        <v>4</v>
      </c>
      <c r="G72" s="20">
        <v>2</v>
      </c>
      <c r="H72" s="20"/>
      <c r="I72" s="20">
        <v>2</v>
      </c>
      <c r="J72" s="20"/>
    </row>
    <row r="73" spans="2:10" s="6" customFormat="1" ht="10.5" x14ac:dyDescent="0.35">
      <c r="B73" s="7">
        <v>60</v>
      </c>
      <c r="C73" s="7"/>
      <c r="D73" s="44" t="s">
        <v>96</v>
      </c>
      <c r="E73" s="9" t="s">
        <v>17</v>
      </c>
      <c r="F73" s="10">
        <f t="shared" si="0"/>
        <v>2</v>
      </c>
      <c r="G73" s="20"/>
      <c r="H73" s="20"/>
      <c r="I73" s="20">
        <v>2</v>
      </c>
      <c r="J73" s="20"/>
    </row>
    <row r="74" spans="2:10" s="6" customFormat="1" ht="20" x14ac:dyDescent="0.35">
      <c r="B74" s="7">
        <v>61</v>
      </c>
      <c r="C74" s="7"/>
      <c r="D74" s="44" t="s">
        <v>44</v>
      </c>
      <c r="E74" s="9" t="s">
        <v>10</v>
      </c>
      <c r="F74" s="10">
        <f t="shared" si="0"/>
        <v>6</v>
      </c>
      <c r="G74" s="20">
        <v>3</v>
      </c>
      <c r="H74" s="20"/>
      <c r="I74" s="20">
        <v>3</v>
      </c>
      <c r="J74" s="20"/>
    </row>
    <row r="75" spans="2:10" s="39" customFormat="1" ht="10.5" x14ac:dyDescent="0.35">
      <c r="B75" s="7">
        <v>62</v>
      </c>
      <c r="C75" s="40"/>
      <c r="D75" s="38" t="s">
        <v>103</v>
      </c>
      <c r="E75" s="41"/>
      <c r="F75" s="10"/>
      <c r="G75" s="43"/>
      <c r="H75" s="43"/>
      <c r="I75" s="43"/>
      <c r="J75" s="43"/>
    </row>
    <row r="76" spans="2:10" s="39" customFormat="1" ht="10.5" x14ac:dyDescent="0.35">
      <c r="B76" s="7">
        <v>63</v>
      </c>
      <c r="C76" s="40"/>
      <c r="D76" s="60" t="s">
        <v>86</v>
      </c>
      <c r="E76" s="41" t="s">
        <v>17</v>
      </c>
      <c r="F76" s="10">
        <f>SUM(G76:I76)</f>
        <v>2</v>
      </c>
      <c r="G76" s="43"/>
      <c r="H76" s="43"/>
      <c r="I76" s="43">
        <v>2</v>
      </c>
      <c r="J76" s="43"/>
    </row>
    <row r="77" spans="2:10" s="39" customFormat="1" ht="10.5" x14ac:dyDescent="0.35">
      <c r="B77" s="7">
        <v>64</v>
      </c>
      <c r="C77" s="40"/>
      <c r="D77" s="60" t="s">
        <v>87</v>
      </c>
      <c r="E77" s="41" t="s">
        <v>17</v>
      </c>
      <c r="F77" s="10">
        <f t="shared" ref="F77:F78" si="7">SUM(G77:I77)</f>
        <v>4</v>
      </c>
      <c r="G77" s="43"/>
      <c r="H77" s="43"/>
      <c r="I77" s="43">
        <v>4</v>
      </c>
      <c r="J77" s="43"/>
    </row>
    <row r="78" spans="2:10" s="39" customFormat="1" ht="10.5" x14ac:dyDescent="0.35">
      <c r="B78" s="7">
        <v>65</v>
      </c>
      <c r="C78" s="40"/>
      <c r="D78" s="60" t="s">
        <v>99</v>
      </c>
      <c r="E78" s="41" t="s">
        <v>17</v>
      </c>
      <c r="F78" s="10">
        <f t="shared" si="7"/>
        <v>2</v>
      </c>
      <c r="G78" s="43"/>
      <c r="H78" s="43">
        <v>2</v>
      </c>
      <c r="I78" s="43"/>
      <c r="J78" s="43"/>
    </row>
    <row r="79" spans="2:10" s="13" customFormat="1" ht="11.15" customHeight="1" x14ac:dyDescent="0.35">
      <c r="B79" s="14"/>
      <c r="C79" s="14"/>
      <c r="D79" s="5" t="s">
        <v>90</v>
      </c>
      <c r="E79" s="15"/>
      <c r="F79" s="15"/>
      <c r="G79" s="15"/>
      <c r="H79" s="15"/>
      <c r="I79" s="15"/>
      <c r="J79" s="15"/>
    </row>
    <row r="80" spans="2:10" s="25" customFormat="1" ht="20" x14ac:dyDescent="0.35">
      <c r="B80" s="7">
        <v>66</v>
      </c>
      <c r="C80" s="24"/>
      <c r="D80" s="46" t="s">
        <v>98</v>
      </c>
      <c r="E80" s="47" t="s">
        <v>10</v>
      </c>
      <c r="F80" s="10">
        <f t="shared" ref="F80:F92" si="8">SUM(G80:I80)</f>
        <v>28</v>
      </c>
      <c r="G80" s="27"/>
      <c r="H80" s="27"/>
      <c r="I80" s="27">
        <v>28</v>
      </c>
      <c r="J80" s="27"/>
    </row>
    <row r="81" spans="2:10" s="25" customFormat="1" ht="20" x14ac:dyDescent="0.35">
      <c r="B81" s="7">
        <v>67</v>
      </c>
      <c r="C81" s="24"/>
      <c r="D81" s="46" t="s">
        <v>97</v>
      </c>
      <c r="E81" s="47" t="s">
        <v>13</v>
      </c>
      <c r="F81" s="10">
        <f t="shared" si="8"/>
        <v>262</v>
      </c>
      <c r="G81" s="27">
        <v>262</v>
      </c>
      <c r="H81" s="27"/>
      <c r="I81" s="27"/>
      <c r="J81" s="27"/>
    </row>
    <row r="82" spans="2:10" s="25" customFormat="1" ht="12" x14ac:dyDescent="0.35">
      <c r="B82" s="7">
        <v>68</v>
      </c>
      <c r="C82" s="24"/>
      <c r="D82" s="48" t="s">
        <v>45</v>
      </c>
      <c r="E82" s="47" t="s">
        <v>13</v>
      </c>
      <c r="F82" s="10">
        <f>F81</f>
        <v>262</v>
      </c>
      <c r="G82" s="27"/>
      <c r="H82" s="27"/>
      <c r="I82" s="27"/>
      <c r="J82" s="27"/>
    </row>
    <row r="83" spans="2:10" s="25" customFormat="1" ht="12" x14ac:dyDescent="0.35">
      <c r="B83" s="7">
        <v>69</v>
      </c>
      <c r="C83" s="24"/>
      <c r="D83" s="48" t="s">
        <v>46</v>
      </c>
      <c r="E83" s="47" t="s">
        <v>13</v>
      </c>
      <c r="F83" s="10">
        <f>F81</f>
        <v>262</v>
      </c>
      <c r="G83" s="27"/>
      <c r="H83" s="27"/>
      <c r="I83" s="27"/>
      <c r="J83" s="27"/>
    </row>
    <row r="84" spans="2:10" s="25" customFormat="1" ht="12" x14ac:dyDescent="0.35">
      <c r="B84" s="7">
        <v>70</v>
      </c>
      <c r="C84" s="24"/>
      <c r="D84" s="48" t="s">
        <v>47</v>
      </c>
      <c r="E84" s="47" t="s">
        <v>38</v>
      </c>
      <c r="F84" s="10">
        <f>F81*0.3*1.15</f>
        <v>90.389999999999986</v>
      </c>
      <c r="G84" s="27"/>
      <c r="H84" s="27"/>
      <c r="I84" s="27"/>
      <c r="J84" s="27"/>
    </row>
    <row r="85" spans="2:10" s="25" customFormat="1" ht="12" x14ac:dyDescent="0.35">
      <c r="B85" s="7">
        <v>71</v>
      </c>
      <c r="C85" s="24"/>
      <c r="D85" s="46" t="s">
        <v>48</v>
      </c>
      <c r="E85" s="49" t="s">
        <v>13</v>
      </c>
      <c r="F85" s="10">
        <f t="shared" si="8"/>
        <v>20</v>
      </c>
      <c r="G85" s="27">
        <v>20</v>
      </c>
      <c r="H85" s="27"/>
      <c r="I85" s="27"/>
      <c r="J85" s="27"/>
    </row>
    <row r="86" spans="2:10" s="25" customFormat="1" ht="12" x14ac:dyDescent="0.35">
      <c r="B86" s="7">
        <v>72</v>
      </c>
      <c r="C86" s="24"/>
      <c r="D86" s="48" t="s">
        <v>51</v>
      </c>
      <c r="E86" s="49" t="s">
        <v>13</v>
      </c>
      <c r="F86" s="10">
        <f>F85*0.3</f>
        <v>6</v>
      </c>
      <c r="G86" s="27"/>
      <c r="H86" s="27"/>
      <c r="I86" s="27"/>
      <c r="J86" s="27"/>
    </row>
    <row r="87" spans="2:10" s="25" customFormat="1" ht="12" x14ac:dyDescent="0.35">
      <c r="B87" s="7">
        <v>73</v>
      </c>
      <c r="C87" s="24"/>
      <c r="D87" s="48" t="s">
        <v>49</v>
      </c>
      <c r="E87" s="49" t="s">
        <v>38</v>
      </c>
      <c r="F87" s="10">
        <f>F85*0.04*1.15</f>
        <v>0.91999999999999993</v>
      </c>
      <c r="G87" s="27"/>
      <c r="H87" s="27"/>
      <c r="I87" s="27"/>
      <c r="J87" s="27"/>
    </row>
    <row r="88" spans="2:10" s="25" customFormat="1" ht="12" x14ac:dyDescent="0.35">
      <c r="B88" s="7">
        <v>74</v>
      </c>
      <c r="C88" s="24"/>
      <c r="D88" s="48" t="s">
        <v>50</v>
      </c>
      <c r="E88" s="49" t="s">
        <v>38</v>
      </c>
      <c r="F88" s="10">
        <f>F85*0.16*1.15</f>
        <v>3.6799999999999997</v>
      </c>
      <c r="G88" s="27"/>
      <c r="H88" s="27"/>
      <c r="I88" s="27"/>
      <c r="J88" s="27"/>
    </row>
    <row r="89" spans="2:10" s="25" customFormat="1" ht="12" x14ac:dyDescent="0.35">
      <c r="B89" s="7">
        <v>75</v>
      </c>
      <c r="C89" s="24"/>
      <c r="D89" s="11" t="s">
        <v>36</v>
      </c>
      <c r="E89" s="26" t="s">
        <v>13</v>
      </c>
      <c r="F89" s="10">
        <f>SUM(G89:I89)</f>
        <v>257</v>
      </c>
      <c r="G89" s="27"/>
      <c r="H89" s="27"/>
      <c r="I89" s="27">
        <v>257</v>
      </c>
      <c r="J89" s="27"/>
    </row>
    <row r="90" spans="2:10" s="25" customFormat="1" ht="12" x14ac:dyDescent="0.35">
      <c r="B90" s="7">
        <v>76</v>
      </c>
      <c r="C90" s="24"/>
      <c r="D90" s="45" t="s">
        <v>37</v>
      </c>
      <c r="E90" s="26" t="s">
        <v>38</v>
      </c>
      <c r="F90" s="10">
        <f>F89*0.1*1.15</f>
        <v>29.555</v>
      </c>
      <c r="G90" s="27"/>
      <c r="H90" s="27"/>
      <c r="I90" s="27"/>
      <c r="J90" s="27"/>
    </row>
    <row r="91" spans="2:10" s="25" customFormat="1" ht="12" x14ac:dyDescent="0.35">
      <c r="B91" s="7">
        <v>77</v>
      </c>
      <c r="C91" s="24"/>
      <c r="D91" s="45" t="s">
        <v>39</v>
      </c>
      <c r="E91" s="26" t="s">
        <v>38</v>
      </c>
      <c r="F91" s="10">
        <f>F89*0.2*1.15</f>
        <v>59.11</v>
      </c>
      <c r="G91" s="27"/>
      <c r="H91" s="27"/>
      <c r="I91" s="27"/>
      <c r="J91" s="27"/>
    </row>
    <row r="92" spans="2:10" s="25" customFormat="1" ht="12" x14ac:dyDescent="0.35">
      <c r="B92" s="7">
        <v>78</v>
      </c>
      <c r="C92" s="24"/>
      <c r="D92" s="11" t="s">
        <v>40</v>
      </c>
      <c r="E92" s="26" t="s">
        <v>13</v>
      </c>
      <c r="F92" s="10">
        <f t="shared" si="8"/>
        <v>865</v>
      </c>
      <c r="G92" s="27">
        <v>200</v>
      </c>
      <c r="H92" s="27">
        <v>490</v>
      </c>
      <c r="I92" s="27">
        <v>175</v>
      </c>
      <c r="J92" s="27"/>
    </row>
    <row r="93" spans="2:10" s="25" customFormat="1" ht="12" x14ac:dyDescent="0.35">
      <c r="B93" s="7">
        <v>79</v>
      </c>
      <c r="C93" s="24"/>
      <c r="D93" s="45" t="s">
        <v>41</v>
      </c>
      <c r="E93" s="26" t="s">
        <v>38</v>
      </c>
      <c r="F93" s="10">
        <f>F92*0.15</f>
        <v>129.75</v>
      </c>
      <c r="G93" s="27"/>
      <c r="H93" s="27"/>
      <c r="I93" s="27"/>
      <c r="J93" s="27"/>
    </row>
    <row r="94" spans="2:10" s="25" customFormat="1" ht="11.5" x14ac:dyDescent="0.35">
      <c r="B94" s="7">
        <v>80</v>
      </c>
      <c r="C94" s="24"/>
      <c r="D94" s="45" t="s">
        <v>42</v>
      </c>
      <c r="E94" s="26" t="s">
        <v>43</v>
      </c>
      <c r="F94" s="54">
        <f>F92*35/1000</f>
        <v>30.274999999999999</v>
      </c>
      <c r="G94" s="27"/>
      <c r="H94" s="27"/>
      <c r="I94" s="27"/>
      <c r="J94" s="27"/>
    </row>
    <row r="95" spans="2:10" s="25" customFormat="1" ht="11.5" x14ac:dyDescent="0.35">
      <c r="B95" s="7">
        <v>81</v>
      </c>
      <c r="C95" s="24"/>
      <c r="D95" s="11" t="s">
        <v>107</v>
      </c>
      <c r="E95" s="26" t="s">
        <v>11</v>
      </c>
      <c r="F95" s="10">
        <f t="shared" ref="F95:F96" si="9">SUM(G95:I95)</f>
        <v>12</v>
      </c>
      <c r="G95" s="27"/>
      <c r="H95" s="27">
        <v>12</v>
      </c>
      <c r="I95" s="27"/>
      <c r="J95" s="27"/>
    </row>
    <row r="96" spans="2:10" s="25" customFormat="1" ht="11.5" x14ac:dyDescent="0.35">
      <c r="B96" s="7">
        <v>82</v>
      </c>
      <c r="C96" s="24"/>
      <c r="D96" s="11" t="s">
        <v>108</v>
      </c>
      <c r="E96" s="26" t="s">
        <v>11</v>
      </c>
      <c r="F96" s="10">
        <f t="shared" si="9"/>
        <v>7</v>
      </c>
      <c r="G96" s="27"/>
      <c r="H96" s="27">
        <v>2</v>
      </c>
      <c r="I96" s="27">
        <v>5</v>
      </c>
      <c r="J96" s="27"/>
    </row>
    <row r="97" spans="2:26" s="22" customFormat="1" ht="11.5" x14ac:dyDescent="0.35">
      <c r="B97" s="28"/>
      <c r="C97" s="28"/>
      <c r="D97" s="29"/>
      <c r="E97" s="28"/>
      <c r="F97" s="30"/>
      <c r="G97" s="30"/>
      <c r="H97" s="30"/>
      <c r="I97" s="30"/>
      <c r="J97" s="30"/>
      <c r="T97" s="25"/>
      <c r="U97" s="25"/>
      <c r="V97" s="25"/>
      <c r="W97" s="25"/>
      <c r="X97" s="25"/>
      <c r="Y97" s="25"/>
      <c r="Z97" s="25"/>
    </row>
    <row r="98" spans="2:26" s="2" customFormat="1" ht="11.5" x14ac:dyDescent="0.2">
      <c r="T98" s="25"/>
      <c r="U98" s="25"/>
      <c r="V98" s="25"/>
      <c r="W98" s="25"/>
      <c r="X98" s="25"/>
      <c r="Y98" s="25"/>
      <c r="Z98" s="25"/>
    </row>
    <row r="99" spans="2:26" ht="11.5" x14ac:dyDescent="0.2">
      <c r="D99" s="52"/>
      <c r="T99" s="25"/>
      <c r="U99" s="25"/>
      <c r="V99" s="25"/>
      <c r="W99" s="25"/>
      <c r="X99" s="25"/>
      <c r="Y99" s="25"/>
      <c r="Z99" s="25"/>
    </row>
    <row r="100" spans="2:26" ht="11.5" x14ac:dyDescent="0.2">
      <c r="D100" s="53" t="s">
        <v>68</v>
      </c>
      <c r="E100" s="2"/>
      <c r="F100" s="2"/>
      <c r="G100" s="2"/>
      <c r="H100" s="2"/>
      <c r="I100" s="2"/>
      <c r="J100" s="2"/>
      <c r="T100" s="25"/>
      <c r="U100" s="25"/>
      <c r="V100" s="25"/>
      <c r="W100" s="25"/>
      <c r="X100" s="25"/>
      <c r="Y100" s="25"/>
      <c r="Z100" s="25"/>
    </row>
    <row r="101" spans="2:26" ht="11.5" x14ac:dyDescent="0.2">
      <c r="D101" s="53" t="s">
        <v>71</v>
      </c>
      <c r="T101" s="25"/>
      <c r="U101" s="25"/>
      <c r="V101" s="25"/>
      <c r="W101" s="25"/>
      <c r="X101" s="25"/>
      <c r="Y101" s="25"/>
      <c r="Z101" s="25"/>
    </row>
    <row r="102" spans="2:26" ht="11.5" x14ac:dyDescent="0.2">
      <c r="E102" s="2"/>
      <c r="F102" s="2"/>
      <c r="G102" s="2"/>
      <c r="H102" s="2"/>
      <c r="I102" s="2"/>
      <c r="J102" s="2"/>
      <c r="K102" s="23"/>
      <c r="T102" s="25"/>
      <c r="U102" s="25"/>
      <c r="V102" s="25"/>
      <c r="W102" s="25"/>
      <c r="X102" s="25"/>
      <c r="Y102" s="25"/>
      <c r="Z102" s="25"/>
    </row>
    <row r="103" spans="2:26" ht="11.5" x14ac:dyDescent="0.2">
      <c r="T103" s="25"/>
      <c r="U103" s="25"/>
      <c r="V103" s="25"/>
      <c r="W103" s="25"/>
      <c r="X103" s="25"/>
      <c r="Y103" s="25"/>
      <c r="Z103" s="25"/>
    </row>
    <row r="104" spans="2:26" ht="11.5" x14ac:dyDescent="0.2">
      <c r="T104" s="25"/>
      <c r="U104" s="25"/>
      <c r="V104" s="25"/>
      <c r="W104" s="25"/>
      <c r="X104" s="25"/>
      <c r="Y104" s="25"/>
      <c r="Z104" s="25"/>
    </row>
    <row r="105" spans="2:26" ht="11.5" x14ac:dyDescent="0.2">
      <c r="T105" s="25"/>
      <c r="U105" s="25"/>
      <c r="V105" s="25"/>
      <c r="W105" s="25"/>
      <c r="X105" s="25"/>
      <c r="Y105" s="25"/>
      <c r="Z105" s="25"/>
    </row>
    <row r="106" spans="2:26" ht="11.5" x14ac:dyDescent="0.2">
      <c r="T106" s="25"/>
      <c r="U106" s="25"/>
      <c r="V106" s="25"/>
      <c r="W106" s="25"/>
      <c r="X106" s="25"/>
      <c r="Y106" s="25"/>
      <c r="Z106" s="25"/>
    </row>
    <row r="107" spans="2:26" ht="11.5" x14ac:dyDescent="0.2">
      <c r="T107" s="25"/>
      <c r="U107" s="25"/>
      <c r="V107" s="25"/>
      <c r="W107" s="25"/>
      <c r="X107" s="25"/>
      <c r="Y107" s="25"/>
      <c r="Z107" s="25"/>
    </row>
  </sheetData>
  <mergeCells count="6">
    <mergeCell ref="J8:J9"/>
    <mergeCell ref="B8:B9"/>
    <mergeCell ref="C8:C9"/>
    <mergeCell ref="D8:D9"/>
    <mergeCell ref="E8:E9"/>
    <mergeCell ref="F8:F9"/>
  </mergeCells>
  <phoneticPr fontId="27" type="noConversion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&amp;R&amp;"Arial,Parasts"&amp;8&amp;P/&amp;N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AED8CF30E8241A9E54BD3B7441B74" ma:contentTypeVersion="11" ma:contentTypeDescription="Create a new document." ma:contentTypeScope="" ma:versionID="cdabcd2b8767665199c0f6ea7c7cf73d">
  <xsd:schema xmlns:xsd="http://www.w3.org/2001/XMLSchema" xmlns:xs="http://www.w3.org/2001/XMLSchema" xmlns:p="http://schemas.microsoft.com/office/2006/metadata/properties" xmlns:ns2="7f633294-ecb1-441a-a30b-c5489c8802c9" xmlns:ns3="69b10c31-7d9c-44e2-982c-7fafe1df7124" targetNamespace="http://schemas.microsoft.com/office/2006/metadata/properties" ma:root="true" ma:fieldsID="be3daf4a31f29f517427b3f124dca725" ns2:_="" ns3:_="">
    <xsd:import namespace="7f633294-ecb1-441a-a30b-c5489c8802c9"/>
    <xsd:import namespace="69b10c31-7d9c-44e2-982c-7fafe1df7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33294-ecb1-441a-a30b-c5489c880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05585e-e446-4153-8cfb-34882653e7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10c31-7d9c-44e2-982c-7fafe1df712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7900239-a832-4af9-84ef-cf950ca5535a}" ma:internalName="TaxCatchAll" ma:showField="CatchAllData" ma:web="69b10c31-7d9c-44e2-982c-7fafe1df7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b10c31-7d9c-44e2-982c-7fafe1df7124" xsi:nil="true"/>
    <lcf76f155ced4ddcb4097134ff3c332f xmlns="7f633294-ecb1-441a-a30b-c5489c8802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A7739-8DFE-4D76-88B3-8058AB2064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62D06-74AE-4AC3-AEE2-23361C991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33294-ecb1-441a-a30b-c5489c8802c9"/>
    <ds:schemaRef ds:uri="69b10c31-7d9c-44e2-982c-7fafe1df7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1608F8-D804-449B-9BC9-7061DE8FA325}">
  <ds:schemaRefs>
    <ds:schemaRef ds:uri="http://schemas.microsoft.com/office/2006/metadata/properties"/>
    <ds:schemaRef ds:uri="http://schemas.microsoft.com/office/infopath/2007/PartnerControls"/>
    <ds:schemaRef ds:uri="69b10c31-7d9c-44e2-982c-7fafe1df7124"/>
    <ds:schemaRef ds:uri="7f633294-ecb1-441a-a30b-c5489c8802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DH</vt:lpstr>
      <vt:lpstr>DH!Drukas_apgabals</vt:lpstr>
      <vt:lpstr>DH!Drukāt_virsrakstus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Grohovska</dc:creator>
  <cp:keywords/>
  <dc:description/>
  <cp:lastModifiedBy>Jeļena Grohovska</cp:lastModifiedBy>
  <cp:revision/>
  <cp:lastPrinted>2025-12-15T22:06:11Z</cp:lastPrinted>
  <dcterms:created xsi:type="dcterms:W3CDTF">2022-06-01T14:26:19Z</dcterms:created>
  <dcterms:modified xsi:type="dcterms:W3CDTF">2026-01-30T10:52:54Z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0x010100601AED8CF30E8241A9E54BD3B7441B74</vt:lpwstr>
  </property>
  <property fmtid="{D5CDD505-2E9C-101B-9397-08002B2CF9AE}" pid="3" name="MediaServiceImageTags">
    <vt:lpwstr/>
  </property>
</Properties>
</file>